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D:\SEKOLAH\TUNGGAKAN 2024-2025\Raport 24-25 fix\Raport 24-25 genap\"/>
    </mc:Choice>
  </mc:AlternateContent>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C36" i="81"/>
  <c r="C37" i="81"/>
  <c r="C38" i="81"/>
  <c r="C39" i="81"/>
  <c r="C40" i="81"/>
  <c r="C41" i="81"/>
  <c r="C42" i="81"/>
  <c r="C43" i="81"/>
  <c r="C44" i="81"/>
  <c r="C45" i="81"/>
  <c r="C46" i="81"/>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20" i="84"/>
  <c r="Q21" i="84"/>
  <c r="Q22" i="84"/>
  <c r="Q23" i="84"/>
  <c r="Q24" i="84"/>
  <c r="Q25" i="84"/>
  <c r="Q26" i="84"/>
  <c r="Q27" i="84"/>
  <c r="Q28" i="84"/>
  <c r="Q29" i="84"/>
  <c r="Q30" i="84"/>
  <c r="Q31" i="84"/>
  <c r="Q32" i="84"/>
  <c r="Q33" i="84"/>
  <c r="Q34" i="84"/>
  <c r="Q35" i="84"/>
  <c r="Q36" i="84"/>
  <c r="Q37" i="84"/>
  <c r="Q38" i="84"/>
  <c r="Q39" i="84"/>
  <c r="Q40" i="84"/>
  <c r="Q41" i="84"/>
  <c r="Q42" i="84"/>
  <c r="Q43" i="84"/>
  <c r="Q44" i="84"/>
  <c r="Q45" i="84"/>
  <c r="Q46" i="84"/>
  <c r="Q47" i="84"/>
  <c r="Q48" i="84"/>
  <c r="Q49" i="84"/>
  <c r="P20" i="84"/>
  <c r="P21" i="84"/>
  <c r="P22" i="84"/>
  <c r="P23" i="84"/>
  <c r="P24" i="84"/>
  <c r="P25" i="84"/>
  <c r="P26" i="84"/>
  <c r="P27" i="84"/>
  <c r="P28" i="84"/>
  <c r="P29" i="84"/>
  <c r="P30" i="84"/>
  <c r="P31" i="84"/>
  <c r="P32"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N7" i="84"/>
  <c r="F7" i="84"/>
  <c r="O7" i="84"/>
  <c r="G7" i="84"/>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J8" i="84" s="1"/>
  <c r="J7" i="84" s="1"/>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16" i="75" l="1"/>
  <c r="D18" i="84"/>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E17" i="75" l="1"/>
  <c r="D19" i="84"/>
  <c r="E15" i="75"/>
  <c r="E48" i="75" s="1"/>
  <c r="D17" i="84"/>
  <c r="Q17" i="84" s="1"/>
  <c r="E14" i="75"/>
  <c r="D16" i="84"/>
  <c r="Q16" i="84" s="1"/>
  <c r="L15" i="75"/>
  <c r="K17" i="84"/>
  <c r="L16" i="75"/>
  <c r="K18" i="84"/>
  <c r="L14" i="75"/>
  <c r="K16" i="84"/>
  <c r="F16" i="75"/>
  <c r="E18"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D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BC25" i="57" s="1"/>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BD44" i="57" s="1"/>
  <c r="FG51" i="57"/>
  <c r="BC51" i="57" s="1"/>
  <c r="FG43" i="57"/>
  <c r="BC43" i="57" s="1"/>
  <c r="FJ35" i="57"/>
  <c r="FG30" i="57"/>
  <c r="BC30" i="57" s="1"/>
  <c r="FJ27" i="57"/>
  <c r="FG19" i="57"/>
  <c r="FJ17" i="58"/>
  <c r="BD17" i="58" s="1"/>
  <c r="FG41" i="57"/>
  <c r="BC41" i="57" s="1"/>
  <c r="FG31" i="57"/>
  <c r="FG23" i="57"/>
  <c r="BD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BC50" i="57"/>
  <c r="BD50" i="57"/>
  <c r="BC34" i="57"/>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35" i="57"/>
  <c r="BC27" i="57"/>
  <c r="BD27" i="57"/>
  <c r="BC44" i="57"/>
  <c r="BC39" i="57"/>
  <c r="BD39" i="57"/>
  <c r="BC53" i="57"/>
  <c r="BD53" i="57"/>
  <c r="BC29" i="57"/>
  <c r="BD29" i="57"/>
  <c r="BC47" i="57"/>
  <c r="BD47" i="57"/>
  <c r="BD56" i="57"/>
  <c r="BC56" i="57"/>
  <c r="BD40" i="57"/>
  <c r="BC40" i="57"/>
  <c r="BC49" i="57"/>
  <c r="BD49" i="57"/>
  <c r="BD41" i="57"/>
  <c r="BD33" i="57"/>
  <c r="BC55" i="57"/>
  <c r="BD55" i="57"/>
  <c r="BC19" i="57"/>
  <c r="BD19" i="57"/>
  <c r="BC45" i="57"/>
  <c r="BD45" i="57"/>
  <c r="BC21" i="57"/>
  <c r="BD21" i="57"/>
  <c r="BC31" i="57"/>
  <c r="BD31"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BD51" i="57" l="1"/>
  <c r="BC23" i="57"/>
  <c r="BD25" i="57"/>
  <c r="BC26" i="57"/>
  <c r="E49" i="75"/>
  <c r="E50" i="75"/>
  <c r="Q19" i="84"/>
  <c r="P19" i="84"/>
  <c r="P17" i="84"/>
  <c r="P16" i="84"/>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shape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<sst xmlns="http://schemas.openxmlformats.org/spreadsheetml/2006/main" count="3095" uniqueCount="564">
  <si>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</si>
  <si>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</si>
  <si>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</si>
  <si>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</si>
  <si>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</si>
  <si>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</si>
  <si>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</si>
  <si>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</si>
  <si>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</si>
  <si>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</si>
  <si>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</si>
  <si>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</si>
  <si>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</si>
  <si>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</si>
  <si>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</si>
  <si>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</si>
  <si>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</si>
  <si>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</si>
  <si>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</si>
  <si>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</si>
  <si>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</si>
  <si>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</si>
  <si>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</si>
  <si>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</si>
  <si>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</si>
  <si>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</si>
  <si>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</si>
  <si>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</si>
  <si>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</si>
  <si>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</si>
  <si>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</si>
  <si>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</si>
  <si>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</si>
  <si>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</si>
  <si>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</si>
  <si>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</si>
  <si>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</si>
  <si>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</si>
  <si>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</si>
  <si>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</si>
  <si>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</si>
  <si>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</si>
  <si>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</si>
  <si>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</si>
  <si>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</si>
  <si>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</si>
  <si>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</si>
  <si>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</si>
  <si>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</si>
  <si>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</si>
  <si>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</si>
  <si>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</si>
  <si>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</si>
  <si>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</si>
  <si>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</si>
  <si>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</si>
  <si>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</si>
  <si>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</si>
  <si>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</si>
  <si>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</si>
  <si>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</si>
  <si>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</si>
  <si>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</si>
  <si>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</si>
  <si>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</si>
  <si>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</si>
  <si>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</si>
  <si>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</si>
  <si>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</si>
  <si>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</si>
  <si>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</si>
  <si>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</si>
  <si>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</si>
  <si>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</si>
  <si>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</si>
  <si>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</si>
  <si>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</si>
  <si>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</si>
  <si>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</si>
  <si>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</si>
  <si>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</si>
  <si>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</si>
  <si>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</si>
  <si>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</si>
  <si>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</si>
  <si>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</si>
  <si>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</si>
  <si>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</si>
  <si>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</si>
  <si>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</si>
  <si>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</si>
  <si>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</si>
  <si>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</si>
  <si>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</si>
  <si>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</si>
  <si>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</si>
  <si>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</si>
  <si>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</si>
  <si>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</si>
  <si>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</si>
  <si>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</si>
  <si>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</si>
  <si>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</si>
  <si>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</si>
  <si>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</si>
  <si>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</si>
  <si>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</si>
  <si>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</si>
  <si>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</si>
  <si>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</si>
  <si>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</si>
  <si>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</si>
  <si>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</si>
  <si>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</si>
  <si>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</si>
  <si>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</si>
  <si>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</si>
  <si>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</si>
  <si>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</si>
  <si>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</si>
  <si>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</si>
  <si>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</si>
  <si>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</si>
  <si>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</si>
  <si>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</si>
  <si>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</si>
  <si>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</si>
  <si>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</si>
  <si>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</si>
  <si>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</si>
  <si>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</si>
  <si>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</si>
  <si>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</si>
  <si>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</si>
  <si>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</si>
  <si>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</si>
  <si>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</si>
  <si>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</si>
  <si>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</si>
  <si>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</si>
  <si>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</si>
  <si>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</si>
  <si>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</si>
  <si>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</si>
  <si>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</si>
  <si>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</si>
  <si>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</si>
  <si>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</si>
  <si>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</si>
  <si>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</si>
  <si>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</si>
  <si>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</si>
  <si>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</si>
  <si>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</si>
  <si>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</si>
  <si>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</si>
  <si>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</si>
  <si>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</si>
  <si>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</si>
  <si>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</si>
  <si>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</si>
  <si>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</si>
  <si>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</si>
  <si>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</si>
  <si>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</si>
  <si>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</si>
  <si>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</si>
  <si>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</si>
  <si>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</si>
  <si>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</si>
  <si>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</si>
  <si>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</si>
  <si>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</si>
  <si>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</si>
  <si>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</si>
  <si>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</si>
  <si>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</si>
  <si>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</si>
  <si>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</si>
  <si>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</si>
  <si>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</si>
  <si>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</si>
  <si>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</si>
  <si>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</si>
  <si>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</si>
  <si>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</si>
  <si>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</si>
  <si>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</si>
  <si>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</si>
  <si>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</si>
  <si>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</si>
  <si>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</si>
  <si>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</si>
  <si>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</si>
  <si>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</si>
  <si>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</si>
  <si>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</si>
  <si>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</si>
  <si>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</si>
  <si>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</si>
  <si>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</si>
  <si>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</si>
  <si>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</si>
  <si>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</si>
  <si>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</si>
  <si>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</si>
  <si>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</si>
  <si>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</si>
  <si>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</si>
  <si>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</si>
  <si>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</si>
  <si>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</si>
  <si>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</si>
  <si>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</si>
  <si>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</si>
  <si>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</si>
  <si>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</si>
  <si>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</si>
  <si>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</si>
  <si>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</si>
  <si>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</si>
  <si>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</si>
  <si>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</si>
  <si>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</si>
  <si>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</si>
  <si>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</si>
  <si>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</si>
  <si>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</si>
  <si>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</si>
  <si>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</si>
  <si>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</si>
  <si>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</si>
  <si>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</si>
  <si>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</si>
  <si>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</si>
  <si>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</si>
  <si>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</si>
  <si>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</si>
  <si>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</si>
  <si>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</si>
  <si>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</si>
  <si>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</si>
  <si>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</si>
  <si>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</si>
  <si>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</si>
  <si>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</si>
  <si>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</si>
  <si>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</si>
  <si>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</si>
  <si>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</si>
  <si>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</si>
  <si>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</si>
  <si>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</si>
  <si>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</si>
  <si>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</si>
  <si>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</si>
  <si>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</si>
  <si>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</si>
  <si>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</si>
  <si>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</si>
  <si>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</si>
  <si>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</si>
  <si>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</si>
  <si>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</si>
  <si>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</si>
  <si>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</si>
  <si>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</si>
  <si>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</si>
  <si>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</si>
  <si>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</si>
  <si>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</si>
  <si>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</si>
  <si>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</si>
  <si>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</si>
  <si>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</si>
  <si>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</si>
  <si>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</si>
  <si>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</si>
  <si>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</si>
  <si>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</si>
  <si>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</si>
  <si>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</si>
  <si>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</si>
  <si>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</si>
  <si>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</si>
  <si>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</si>
  <si>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</si>
  <si>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</si>
  <si>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</si>
  <si>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</si>
  <si>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</si>
  <si>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</si>
  <si>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</si>
  <si>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</si>
  <si>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</si>
  <si>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</si>
  <si>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</si>
  <si>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</si>
  <si>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</si>
  <si>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</si>
  <si>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</si>
  <si>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</si>
  <si>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</si>
  <si>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</si>
  <si>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</si>
  <si>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</si>
  <si>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</si>
  <si>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</si>
  <si>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</si>
  <si>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</si>
  <si>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</si>
  <si>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</si>
  <si>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</si>
  <si>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</si>
  <si>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</si>
  <si>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</si>
  <si>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</si>
  <si>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</si>
  <si>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</si>
  <si>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</si>
  <si>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</si>
  <si>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</si>
  <si>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</si>
  <si>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</si>
  <si>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</si>
  <si>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</si>
  <si>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</si>
  <si>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</si>
  <si>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</si>
  <si>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</si>
  <si>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</si>
  <si>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</si>
  <si>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</si>
  <si>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</si>
  <si>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</si>
  <si>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</si>
  <si>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</si>
  <si>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</si>
  <si>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</si>
  <si>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</si>
  <si>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</si>
  <si>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</si>
  <si>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</si>
  <si>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</si>
  <si>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</si>
  <si>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</si>
  <si>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Kec. Way Lima</t>
  </si>
  <si>
    <t>Kab. Pringsewu</t>
  </si>
  <si>
    <t>UPTD SMPN 19 PESAWARAN</t>
  </si>
  <si>
    <t>Sukadadi</t>
  </si>
  <si>
    <t>Kec. Gedung Tataan</t>
  </si>
  <si>
    <t>UPT SMP NEGERI 1 GADING REJO</t>
  </si>
  <si>
    <t xml:space="preserve"> </t>
  </si>
  <si>
    <t>Karyawan Swasta</t>
  </si>
  <si>
    <t>UPT SMP NEGERI 3 GADINGREJO</t>
  </si>
  <si>
    <t>Desa/Kel. Tulung Agung</t>
  </si>
  <si>
    <t>UPTD SMPN 7 PESAWARAN</t>
  </si>
  <si>
    <t>SMP MUHAMADIYAH GEDONG TATAAN</t>
  </si>
  <si>
    <t>UPTD SMPN 30 PESAWARAN</t>
  </si>
  <si>
    <t>Lainnya</t>
  </si>
  <si>
    <t>Pampangan</t>
  </si>
  <si>
    <t>Cipadang</t>
  </si>
  <si>
    <t>Sukaraja</t>
  </si>
  <si>
    <t>WONODADI</t>
  </si>
  <si>
    <t>Desa/Kel. Wonodadi</t>
  </si>
  <si>
    <t>Kalirejo</t>
  </si>
  <si>
    <t xml:space="preserve">NIS </t>
  </si>
  <si>
    <t>NAMA SISWA</t>
  </si>
  <si>
    <t>TANDA TANGAN</t>
  </si>
  <si>
    <t>Wali Kelas,</t>
  </si>
  <si>
    <t>LEGER</t>
  </si>
  <si>
    <t>MATA PELAJARAN</t>
  </si>
  <si>
    <t>JUMLAH NILAI</t>
  </si>
  <si>
    <t>RATA - RATA NILAI</t>
  </si>
  <si>
    <t>RANK</t>
  </si>
  <si>
    <t>Alfa</t>
  </si>
  <si>
    <t>SKM</t>
  </si>
  <si>
    <t>Romanti, S.Pd.</t>
  </si>
  <si>
    <t>0091753778</t>
  </si>
  <si>
    <t>Alfi Nur Fuad</t>
  </si>
  <si>
    <t>Pujorahayu</t>
  </si>
  <si>
    <t>Sangubanyu</t>
  </si>
  <si>
    <t>Wahono</t>
  </si>
  <si>
    <t>Jumiatun</t>
  </si>
  <si>
    <t>Lumbirejo</t>
  </si>
  <si>
    <t>0082469600</t>
  </si>
  <si>
    <t>ARDIAN SAPUTRA</t>
  </si>
  <si>
    <t>Margoyoso</t>
  </si>
  <si>
    <t>Jln. Margoyoso I</t>
  </si>
  <si>
    <t>Suhardi</t>
  </si>
  <si>
    <t>Rahayu Meni Meliyati</t>
  </si>
  <si>
    <t>Desa/Kel. Mataram</t>
  </si>
  <si>
    <t>SUHARDI</t>
  </si>
  <si>
    <t>0081924647</t>
  </si>
  <si>
    <t>ARGA CELSA SAPUTRA</t>
  </si>
  <si>
    <t>Tulung Agung</t>
  </si>
  <si>
    <t>Wasiran</t>
  </si>
  <si>
    <t>Minarsih</t>
  </si>
  <si>
    <t>0103279135</t>
  </si>
  <si>
    <t>ARIF SUBHIANSYAH</t>
  </si>
  <si>
    <t>Jl. Raya Kedondong</t>
  </si>
  <si>
    <t>HAMSORI UDING</t>
  </si>
  <si>
    <t>NILAWATI</t>
  </si>
  <si>
    <t>HAMSORI UDIN</t>
  </si>
  <si>
    <t>UPTD SMPN 16 PESAWARAN</t>
  </si>
  <si>
    <t>0083490897</t>
  </si>
  <si>
    <t>ASMAH WATI</t>
  </si>
  <si>
    <t>P</t>
  </si>
  <si>
    <t>BREBES</t>
  </si>
  <si>
    <t>HERIYANTO</t>
  </si>
  <si>
    <t>TRIYANI</t>
  </si>
  <si>
    <t>Desa/Kel. Kediri</t>
  </si>
  <si>
    <t>BAYU IRAWAN</t>
  </si>
  <si>
    <t>0108527357</t>
  </si>
  <si>
    <t>BENNY ALFARIZI</t>
  </si>
  <si>
    <t>ANSORI. A</t>
  </si>
  <si>
    <t>TURSINI</t>
  </si>
  <si>
    <t>ANSORI</t>
  </si>
  <si>
    <t>SUSANTI</t>
  </si>
  <si>
    <t>0099794479</t>
  </si>
  <si>
    <t>DIMAS DONI PRATAMA</t>
  </si>
  <si>
    <t>PRING SEWU</t>
  </si>
  <si>
    <t>SMPN SATU ATAP SUKAMAJU</t>
  </si>
  <si>
    <t>Sangu Banyu</t>
  </si>
  <si>
    <t>PUJIYANTO</t>
  </si>
  <si>
    <t>AYU IKA RAHMAWATI</t>
  </si>
  <si>
    <t>Desa/Kel. Lumbi Rejo</t>
  </si>
  <si>
    <t>Romadoni</t>
  </si>
  <si>
    <t>0097451744</t>
  </si>
  <si>
    <t>FERDI ANDRIANSAH</t>
  </si>
  <si>
    <t>TANGGAMUS</t>
  </si>
  <si>
    <t>Supriyanto</t>
  </si>
  <si>
    <t>Kustianti</t>
  </si>
  <si>
    <t>Desa/Kel. Gading Rejo</t>
  </si>
  <si>
    <t>0089891825</t>
  </si>
  <si>
    <t>HERIOS DWI PRAYOGA</t>
  </si>
  <si>
    <t>Tulung agung</t>
  </si>
  <si>
    <t>Edi prayitno</t>
  </si>
  <si>
    <t>Sukarsih</t>
  </si>
  <si>
    <t>Pedagang Kecil</t>
  </si>
  <si>
    <t>0082262261</t>
  </si>
  <si>
    <t>HIZQI IQBAL WIJAYA</t>
  </si>
  <si>
    <t>TULUNGAGUNG</t>
  </si>
  <si>
    <t>PUJI WIDODO</t>
  </si>
  <si>
    <t>LINA SETIANA</t>
  </si>
  <si>
    <t>0087320986</t>
  </si>
  <si>
    <t>IQBAL IDFI DIOLINO</t>
  </si>
  <si>
    <t>Sugiri</t>
  </si>
  <si>
    <t>Suminah</t>
  </si>
  <si>
    <t>0087709308</t>
  </si>
  <si>
    <t>Tulung agung I</t>
  </si>
  <si>
    <t>Pamuji</t>
  </si>
  <si>
    <t>Suharni</t>
  </si>
  <si>
    <t>0086954753</t>
  </si>
  <si>
    <t>M. HERBI MANSYAH ASSHEBIL</t>
  </si>
  <si>
    <t>ZAELANI HAMDAN</t>
  </si>
  <si>
    <t>MUSDALIFAH</t>
  </si>
  <si>
    <t>0087059588</t>
  </si>
  <si>
    <t>MUHAMMAD FAREL FAUZAN</t>
  </si>
  <si>
    <t>MUHAMMAD FANANI</t>
  </si>
  <si>
    <t>SUMARNI</t>
  </si>
  <si>
    <t>3102432859</t>
  </si>
  <si>
    <t>MUHAMMAD FIKIH CAHYA</t>
  </si>
  <si>
    <t>PAMPANGAN</t>
  </si>
  <si>
    <t>ALIYUDIN</t>
  </si>
  <si>
    <t>MASAMAH</t>
  </si>
  <si>
    <t>0071343871</t>
  </si>
  <si>
    <t>MUHAMMAD HAJIANSYAH</t>
  </si>
  <si>
    <t>SUKAMAJU</t>
  </si>
  <si>
    <t>EDI</t>
  </si>
  <si>
    <t>SRI WAHYUNI</t>
  </si>
  <si>
    <t>Desa/Kel. Waylayap</t>
  </si>
  <si>
    <t>0098788706</t>
  </si>
  <si>
    <t>MUHAMMAD SAPUTRA</t>
  </si>
  <si>
    <t>TANGERANG</t>
  </si>
  <si>
    <t>UPT SMP NEGERI 2 GADINGREJO</t>
  </si>
  <si>
    <t>JLN SARIBUMI</t>
  </si>
  <si>
    <t>DARYONO</t>
  </si>
  <si>
    <t>MAMI ROHAYATI</t>
  </si>
  <si>
    <t>WATES SELATAN</t>
  </si>
  <si>
    <t>0095887043</t>
  </si>
  <si>
    <t>RAGIL LLIMA</t>
  </si>
  <si>
    <t>TEGALSARI</t>
  </si>
  <si>
    <t>TASIKO</t>
  </si>
  <si>
    <t>YULI</t>
  </si>
  <si>
    <t>3097965778</t>
  </si>
  <si>
    <t>REKSI RAMADHAN</t>
  </si>
  <si>
    <t>WAYLAYAP</t>
  </si>
  <si>
    <t>WAY LAYAP</t>
  </si>
  <si>
    <t>PADIL</t>
  </si>
  <si>
    <t>SAFTARITA</t>
  </si>
  <si>
    <t>Way Layap</t>
  </si>
  <si>
    <t>0099868780</t>
  </si>
  <si>
    <t>REZA KHOLISFATUL</t>
  </si>
  <si>
    <t>WAY HARONG</t>
  </si>
  <si>
    <t>SINDANG GARUT</t>
  </si>
  <si>
    <t>Nurkholis</t>
  </si>
  <si>
    <t>RENI SEPTIANA</t>
  </si>
  <si>
    <t>0096309941</t>
  </si>
  <si>
    <t>RIDHO TAUFIQ HIDAYAT</t>
  </si>
  <si>
    <t>SUKOREJO</t>
  </si>
  <si>
    <t>UNTUNG</t>
  </si>
  <si>
    <t>RASIYEM</t>
  </si>
  <si>
    <t>0096869009</t>
  </si>
  <si>
    <t>Riffan Maulana</t>
  </si>
  <si>
    <t>Jl. PTPN VII Way Lima</t>
  </si>
  <si>
    <t>Nasib</t>
  </si>
  <si>
    <t>Sunarti</t>
  </si>
  <si>
    <t>0092850665</t>
  </si>
  <si>
    <t>RINDYANI TUNGGA DEWI</t>
  </si>
  <si>
    <t>SIMBARETNO</t>
  </si>
  <si>
    <t>UPTD SMPN 31 PESAWARAN</t>
  </si>
  <si>
    <t>Simbaretno</t>
  </si>
  <si>
    <t>SUWARSUM</t>
  </si>
  <si>
    <t>ROSIDA</t>
  </si>
  <si>
    <t>TANJUNGREJO</t>
  </si>
  <si>
    <t>3101993650</t>
  </si>
  <si>
    <t>RIZIK ABDILAH</t>
  </si>
  <si>
    <t>Sukadamai</t>
  </si>
  <si>
    <t>MASNA</t>
  </si>
  <si>
    <t>AMINAH</t>
  </si>
  <si>
    <t>0089912585</t>
  </si>
  <si>
    <t>RIZKI PUTRA PRATAMA</t>
  </si>
  <si>
    <t>EKO SUSANTO</t>
  </si>
  <si>
    <t>SUKRISNA</t>
  </si>
  <si>
    <t>0089433584</t>
  </si>
  <si>
    <t>RIZKY RAMADHAN</t>
  </si>
  <si>
    <t>SUKAMULYA</t>
  </si>
  <si>
    <t>WAGIMIN</t>
  </si>
  <si>
    <t>TURSIYAH</t>
  </si>
  <si>
    <t>0071812379</t>
  </si>
  <si>
    <t>SEPTIAWAN PRATAMA</t>
  </si>
  <si>
    <t>SUMEDI</t>
  </si>
  <si>
    <t>SRI MULIATI</t>
  </si>
  <si>
    <t>SUKADADI</t>
  </si>
  <si>
    <t>ADI WIJAYA</t>
  </si>
  <si>
    <t>0109960102</t>
  </si>
  <si>
    <t>SETIAWAN RAMADHAN ALBANI</t>
  </si>
  <si>
    <t>WAWAN TRIWIBOWO</t>
  </si>
  <si>
    <t>ROHATI</t>
  </si>
  <si>
    <t>0092324089</t>
  </si>
  <si>
    <t>SURYA AFFANDI</t>
  </si>
  <si>
    <t>Jalan Branti Raya</t>
  </si>
  <si>
    <t>Suryadi</t>
  </si>
  <si>
    <t>Ike Desti Winarti</t>
  </si>
  <si>
    <t>0086536442</t>
  </si>
  <si>
    <t>WIKI HANDOKO</t>
  </si>
  <si>
    <t>Ngatimin</t>
  </si>
  <si>
    <t>Jumirah</t>
  </si>
  <si>
    <t>Gadingrejo, 13 Juni 2025</t>
  </si>
  <si>
    <t>Galih Saputra</t>
  </si>
  <si>
    <t>0091786332</t>
  </si>
  <si>
    <t>WONOSARI</t>
  </si>
  <si>
    <t>Wonosari 1</t>
  </si>
  <si>
    <t>Joko Soleman</t>
  </si>
  <si>
    <t>Mujinah</t>
  </si>
  <si>
    <t>Wonosari 2</t>
  </si>
  <si>
    <t>Poncokresno</t>
  </si>
  <si>
    <t>Khoirul Anam</t>
  </si>
  <si>
    <t>0083362789</t>
  </si>
  <si>
    <t>MUHAMMAD ALGA FIKI</t>
  </si>
  <si>
    <t>PANCA WARNA</t>
  </si>
  <si>
    <t>MESRAN</t>
  </si>
  <si>
    <t>TUSMIYATI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</si>
</sst>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5">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horizontal="center" vertical="center"/>
    </xf>
    <xf numFmtId="0" fontId="0" fillId="0" borderId="12" xfId="0" applyFill="1" applyBorder="1" applyAlignment="1">
      <alignmen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05"/>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tabSelected="1"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9" t="s">
        <v>267</v>
      </c>
      <c r="D3" s="339"/>
      <c r="E3" s="339"/>
      <c r="F3" s="339"/>
      <c r="G3" s="339"/>
      <c r="H3" s="339"/>
      <c r="I3" s="339"/>
      <c r="J3" s="339"/>
      <c r="K3" s="339"/>
      <c r="L3" s="339"/>
      <c r="M3" s="339"/>
      <c r="N3" s="339"/>
      <c r="O3" s="339"/>
      <c r="P3" s="339"/>
      <c r="Q3" s="339"/>
      <c r="R3" s="339"/>
      <c r="S3" s="339"/>
      <c r="T3" s="339"/>
      <c r="U3" s="339"/>
      <c r="V3" s="339"/>
      <c r="W3" s="339"/>
      <c r="X3" s="146"/>
      <c r="Y3" s="4"/>
      <c r="Z3" s="9"/>
      <c r="AA3" s="9"/>
      <c r="AB3" s="9"/>
      <c r="AC3" s="9"/>
      <c r="AD3" s="9"/>
      <c r="AE3" s="9"/>
      <c r="AF3" s="9"/>
      <c r="AG3" s="9"/>
      <c r="AH3" s="9"/>
      <c r="AI3" s="9"/>
      <c r="AJ3" s="9"/>
      <c r="AK3" s="9"/>
    </row>
    <row r="4" spans="1:37" ht="19.5" customHeight="1">
      <c r="A4" s="4"/>
      <c r="B4" s="6"/>
      <c r="C4" s="339" t="s">
        <v>0</v>
      </c>
      <c r="D4" s="339"/>
      <c r="E4" s="339"/>
      <c r="F4" s="339"/>
      <c r="G4" s="339"/>
      <c r="H4" s="339"/>
      <c r="I4" s="339"/>
      <c r="J4" s="339"/>
      <c r="K4" s="339"/>
      <c r="L4" s="339"/>
      <c r="M4" s="339"/>
      <c r="N4" s="339"/>
      <c r="O4" s="339"/>
      <c r="P4" s="339"/>
      <c r="Q4" s="339"/>
      <c r="R4" s="339"/>
      <c r="S4" s="339"/>
      <c r="T4" s="339"/>
      <c r="U4" s="339"/>
      <c r="V4" s="339"/>
      <c r="W4" s="339"/>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6" t="s">
        <v>107</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7" t="str">
        <f>INTRAKURIKULER!$D$9</f>
        <v>Pendidikan Agama dan Budi Pekerti</v>
      </c>
      <c r="D7" s="347"/>
      <c r="E7" s="347"/>
      <c r="F7" s="1"/>
      <c r="G7" s="340" t="str">
        <f>INTRAKURIKULER!D14</f>
        <v>Seni Budaya</v>
      </c>
      <c r="H7" s="341"/>
      <c r="I7" s="342"/>
      <c r="J7" s="1"/>
      <c r="K7" s="340" t="str">
        <f>INTRAKURIKULER!D19</f>
        <v>Projek Ilmu Pengetahuan Alam dan Sosial</v>
      </c>
      <c r="L7" s="341"/>
      <c r="M7" s="342"/>
      <c r="N7" s="1"/>
      <c r="O7" s="1"/>
      <c r="P7" s="2"/>
      <c r="Q7" s="9"/>
      <c r="R7" s="9"/>
      <c r="S7" s="9"/>
      <c r="T7" s="9"/>
      <c r="U7" s="9"/>
      <c r="V7" s="9"/>
      <c r="W7" s="9"/>
      <c r="X7" s="9"/>
      <c r="Y7" s="9"/>
      <c r="Z7" s="9"/>
      <c r="AA7" s="9"/>
      <c r="AB7" s="9"/>
      <c r="AC7" s="9"/>
      <c r="AD7" s="9"/>
    </row>
    <row r="8" spans="1:30">
      <c r="A8" s="2"/>
      <c r="B8" s="1"/>
      <c r="C8" s="347"/>
      <c r="D8" s="347"/>
      <c r="E8" s="347"/>
      <c r="F8" s="1"/>
      <c r="G8" s="343"/>
      <c r="H8" s="344"/>
      <c r="I8" s="345"/>
      <c r="J8" s="1"/>
      <c r="K8" s="343"/>
      <c r="L8" s="344"/>
      <c r="M8" s="345"/>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0" t="str">
        <f>INTRAKURIKULER!$D$10</f>
        <v>Pendidikan Pancasila</v>
      </c>
      <c r="D10" s="341"/>
      <c r="E10" s="342"/>
      <c r="F10" s="1"/>
      <c r="G10" s="340" t="str">
        <f>INTRAKURIKULER!D15</f>
        <v>Muatan Lokal</v>
      </c>
      <c r="H10" s="341"/>
      <c r="I10" s="342"/>
      <c r="J10" s="1"/>
      <c r="K10" s="340" t="str">
        <f>INTRAKURIKULER!D20</f>
        <v>Dasar-dasar Program Keahlian</v>
      </c>
      <c r="L10" s="341"/>
      <c r="M10" s="342"/>
      <c r="N10" s="1"/>
      <c r="O10" s="1"/>
      <c r="P10" s="2"/>
      <c r="Q10" s="9"/>
      <c r="R10" s="9"/>
      <c r="S10" s="9"/>
      <c r="T10" s="9"/>
      <c r="U10" s="9"/>
      <c r="V10" s="9"/>
      <c r="W10" s="9"/>
      <c r="X10" s="9"/>
      <c r="Y10" s="9"/>
      <c r="Z10" s="9"/>
      <c r="AA10" s="9"/>
      <c r="AB10" s="9"/>
      <c r="AC10" s="9"/>
      <c r="AD10" s="9"/>
    </row>
    <row r="11" spans="1:30">
      <c r="A11" s="2"/>
      <c r="B11" s="1"/>
      <c r="C11" s="343"/>
      <c r="D11" s="344"/>
      <c r="E11" s="345"/>
      <c r="F11" s="1"/>
      <c r="G11" s="343"/>
      <c r="H11" s="344"/>
      <c r="I11" s="345"/>
      <c r="J11" s="1"/>
      <c r="K11" s="343"/>
      <c r="L11" s="344"/>
      <c r="M11" s="345"/>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0" t="str">
        <f>INTRAKURIKULER!$D$11</f>
        <v>Bahasa Indonesia</v>
      </c>
      <c r="D13" s="341"/>
      <c r="E13" s="342"/>
      <c r="F13" s="1"/>
      <c r="G13" s="340" t="str">
        <f>INTRAKURIKULER!D16</f>
        <v>Matematika</v>
      </c>
      <c r="H13" s="341"/>
      <c r="I13" s="342"/>
      <c r="J13" s="1"/>
      <c r="K13" s="340">
        <f>INTRAKURIKULER!D21</f>
        <v>0</v>
      </c>
      <c r="L13" s="341"/>
      <c r="M13" s="342"/>
      <c r="N13" s="1"/>
      <c r="O13" s="1"/>
      <c r="P13" s="2"/>
      <c r="Q13" s="9"/>
      <c r="R13" s="9"/>
      <c r="S13" s="9"/>
      <c r="T13" s="9"/>
      <c r="U13" s="9"/>
      <c r="V13" s="9"/>
      <c r="W13" s="9"/>
      <c r="X13" s="9"/>
      <c r="Y13" s="9"/>
      <c r="Z13" s="9"/>
      <c r="AA13" s="9"/>
      <c r="AB13" s="9"/>
      <c r="AC13" s="9"/>
      <c r="AD13" s="9"/>
    </row>
    <row r="14" spans="1:30">
      <c r="A14" s="2"/>
      <c r="B14" s="1"/>
      <c r="C14" s="343"/>
      <c r="D14" s="344"/>
      <c r="E14" s="345"/>
      <c r="F14" s="1"/>
      <c r="G14" s="343"/>
      <c r="H14" s="344"/>
      <c r="I14" s="345"/>
      <c r="J14" s="1"/>
      <c r="K14" s="343"/>
      <c r="L14" s="344"/>
      <c r="M14" s="345"/>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0" t="str">
        <f>INTRAKURIKULER!$D$12</f>
        <v>Pendidikan Jasmani Olahraga dan Kesehatan</v>
      </c>
      <c r="D16" s="341"/>
      <c r="E16" s="342"/>
      <c r="F16" s="1"/>
      <c r="G16" s="340" t="str">
        <f>INTRAKURIKULER!D17</f>
        <v>Bahasa Inggris</v>
      </c>
      <c r="H16" s="341"/>
      <c r="I16" s="342"/>
      <c r="J16" s="1"/>
      <c r="K16" s="340">
        <f>INTRAKURIKULER!D22</f>
        <v>0</v>
      </c>
      <c r="L16" s="341"/>
      <c r="M16" s="342"/>
      <c r="N16" s="1"/>
      <c r="O16" s="1"/>
      <c r="P16" s="2"/>
      <c r="Q16" s="9"/>
      <c r="R16" s="9"/>
      <c r="S16" s="9"/>
      <c r="T16" s="9"/>
      <c r="U16" s="9"/>
      <c r="V16" s="9"/>
      <c r="W16" s="9"/>
      <c r="X16" s="9"/>
      <c r="Y16" s="9"/>
      <c r="Z16" s="9"/>
      <c r="AA16" s="9"/>
      <c r="AB16" s="9"/>
      <c r="AC16" s="9"/>
      <c r="AD16" s="9"/>
    </row>
    <row r="17" spans="1:30">
      <c r="A17" s="2"/>
      <c r="B17" s="1"/>
      <c r="C17" s="343"/>
      <c r="D17" s="344"/>
      <c r="E17" s="345"/>
      <c r="F17" s="1"/>
      <c r="G17" s="343"/>
      <c r="H17" s="344"/>
      <c r="I17" s="345"/>
      <c r="J17" s="1"/>
      <c r="K17" s="343"/>
      <c r="L17" s="344"/>
      <c r="M17" s="345"/>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0" t="str">
        <f>INTRAKURIKULER!$D$13</f>
        <v>Sejarah</v>
      </c>
      <c r="D19" s="341"/>
      <c r="E19" s="342"/>
      <c r="F19" s="1"/>
      <c r="G19" s="340" t="str">
        <f>INTRAKURIKULER!D18</f>
        <v>Informatika</v>
      </c>
      <c r="H19" s="341"/>
      <c r="I19" s="342"/>
      <c r="J19" s="1"/>
      <c r="K19" s="340">
        <f>INTRAKURIKULER!D23</f>
        <v>0</v>
      </c>
      <c r="L19" s="341"/>
      <c r="M19" s="342"/>
      <c r="N19" s="1"/>
      <c r="O19" s="1"/>
      <c r="P19" s="2"/>
      <c r="Q19" s="9"/>
      <c r="R19" s="9"/>
      <c r="S19" s="9"/>
      <c r="T19" s="9"/>
      <c r="U19" s="9"/>
      <c r="V19" s="9"/>
      <c r="W19" s="9"/>
      <c r="X19" s="9"/>
      <c r="Y19" s="9"/>
      <c r="Z19" s="9"/>
      <c r="AA19" s="9"/>
      <c r="AB19" s="9"/>
      <c r="AC19" s="9"/>
      <c r="AD19" s="9"/>
    </row>
    <row r="20" spans="1:30">
      <c r="A20" s="2"/>
      <c r="B20" s="1"/>
      <c r="C20" s="343"/>
      <c r="D20" s="344"/>
      <c r="E20" s="345"/>
      <c r="F20" s="1"/>
      <c r="G20" s="343"/>
      <c r="H20" s="344"/>
      <c r="I20" s="345"/>
      <c r="J20" s="1"/>
      <c r="K20" s="343"/>
      <c r="L20" s="344"/>
      <c r="M20" s="345"/>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hidden="1"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hidden="1"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hidden="1"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hidden="1"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hidden="1"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hidden="1"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hidden="1"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hidden="1"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hidden="1"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hidden="1"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hidden="1"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hidden="1"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hidden="1"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hidden="1"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hidden="1"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hidden="1"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hidden="1"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hidden="1"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hidden="1"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hidden="1"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hidden="1"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hidden="1"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hidden="1"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hidden="1"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hidden="1"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hidden="1"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hidden="1"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hidden="1"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hidden="1"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hidden="1"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ht="35.25" hidden="1"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row>
    <row r="19" spans="1:31" ht="35.25" hidden="1"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row>
    <row r="20" spans="1:31" ht="35.25" hidden="1"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row>
    <row r="21" spans="1:31" ht="35.25" hidden="1"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row>
    <row r="22" spans="1:31" ht="35.25" hidden="1"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row>
    <row r="23" spans="1:31" ht="35.25" hidden="1"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row>
    <row r="24" spans="1:31" ht="35.25" hidden="1"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row>
    <row r="25" spans="1:31" ht="35.25" hidden="1"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row>
    <row r="26" spans="1:31" ht="35.25" hidden="1"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row>
    <row r="27" spans="1:31" ht="35.25" hidden="1"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row>
    <row r="28" spans="1:31" ht="35.25" hidden="1"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row>
    <row r="29" spans="1:31" ht="35.25" hidden="1"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row>
    <row r="30" spans="1:31" ht="35.25" hidden="1"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row>
    <row r="31" spans="1:31" ht="35.25" hidden="1"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row>
    <row r="32" spans="1:31" ht="35.25" hidden="1"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row>
    <row r="19" spans="1:32"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row>
    <row r="20" spans="1:32"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row>
    <row r="21" spans="1:32"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row>
    <row r="22" spans="1:32"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row>
    <row r="23" spans="1:32"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row>
    <row r="24" spans="1:32"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row>
    <row r="25" spans="1:32"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row>
    <row r="26" spans="1:32"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row>
    <row r="27" spans="1:32"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row>
    <row r="28" spans="1:32"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row>
    <row r="29" spans="1:32"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row>
    <row r="30" spans="1:32"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row>
    <row r="31" spans="1:32"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row>
    <row r="32" spans="1:32"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6" t="s">
        <v>108</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8" t="str">
        <f>INTRAKURIKULER!$D$9</f>
        <v>Pendidikan Agama dan Budi Pekerti</v>
      </c>
      <c r="D7" s="358"/>
      <c r="E7" s="358"/>
      <c r="F7" s="1"/>
      <c r="G7" s="352" t="str">
        <f>INTRAKURIKULER!D14</f>
        <v>Seni Budaya</v>
      </c>
      <c r="H7" s="353"/>
      <c r="I7" s="354"/>
      <c r="J7" s="1"/>
      <c r="K7" s="352" t="str">
        <f>INTRAKURIKULER!D19</f>
        <v>Projek Ilmu Pengetahuan Alam dan Sosial</v>
      </c>
      <c r="L7" s="353"/>
      <c r="M7" s="354"/>
      <c r="N7" s="1"/>
      <c r="O7" s="1"/>
      <c r="P7" s="2"/>
      <c r="Q7" s="9"/>
      <c r="R7" s="9"/>
      <c r="S7" s="9"/>
      <c r="T7" s="9"/>
      <c r="U7" s="9"/>
      <c r="V7" s="9"/>
      <c r="W7" s="9"/>
      <c r="X7" s="9"/>
      <c r="Y7" s="9"/>
      <c r="Z7" s="9"/>
      <c r="AA7" s="9"/>
      <c r="AB7" s="9"/>
      <c r="AC7" s="9"/>
      <c r="AD7" s="9"/>
      <c r="AE7" s="9"/>
      <c r="AF7" s="9"/>
      <c r="AG7" s="9"/>
      <c r="AH7" s="9"/>
      <c r="AI7" s="9"/>
      <c r="AJ7" s="9"/>
      <c r="AK7" s="9"/>
    </row>
    <row r="8" spans="1:37">
      <c r="A8" s="2"/>
      <c r="B8" s="1"/>
      <c r="C8" s="358"/>
      <c r="D8" s="358"/>
      <c r="E8" s="358"/>
      <c r="F8" s="1"/>
      <c r="G8" s="355"/>
      <c r="H8" s="356"/>
      <c r="I8" s="357"/>
      <c r="J8" s="1"/>
      <c r="K8" s="355"/>
      <c r="L8" s="356"/>
      <c r="M8" s="357"/>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2" t="str">
        <f>INTRAKURIKULER!$D$10</f>
        <v>Pendidikan Pancasila</v>
      </c>
      <c r="D10" s="353"/>
      <c r="E10" s="354"/>
      <c r="F10" s="1"/>
      <c r="G10" s="352" t="str">
        <f>INTRAKURIKULER!D15</f>
        <v>Muatan Lokal</v>
      </c>
      <c r="H10" s="353"/>
      <c r="I10" s="354"/>
      <c r="J10" s="1"/>
      <c r="K10" s="352" t="str">
        <f>INTRAKURIKULER!D20</f>
        <v>Dasar-dasar Program Keahlian</v>
      </c>
      <c r="L10" s="353"/>
      <c r="M10" s="354"/>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5"/>
      <c r="D11" s="356"/>
      <c r="E11" s="357"/>
      <c r="F11" s="1"/>
      <c r="G11" s="355"/>
      <c r="H11" s="356"/>
      <c r="I11" s="357"/>
      <c r="J11" s="1"/>
      <c r="K11" s="355"/>
      <c r="L11" s="356"/>
      <c r="M11" s="357"/>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2" t="str">
        <f>INTRAKURIKULER!$D$11</f>
        <v>Bahasa Indonesia</v>
      </c>
      <c r="D13" s="353"/>
      <c r="E13" s="354"/>
      <c r="F13" s="1"/>
      <c r="G13" s="352" t="str">
        <f>INTRAKURIKULER!D16</f>
        <v>Matematika</v>
      </c>
      <c r="H13" s="353"/>
      <c r="I13" s="354"/>
      <c r="J13" s="1"/>
      <c r="K13" s="352">
        <f>INTRAKURIKULER!D21</f>
        <v>0</v>
      </c>
      <c r="L13" s="353"/>
      <c r="M13" s="354"/>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5"/>
      <c r="D14" s="356"/>
      <c r="E14" s="357"/>
      <c r="F14" s="1"/>
      <c r="G14" s="355"/>
      <c r="H14" s="356"/>
      <c r="I14" s="357"/>
      <c r="J14" s="1"/>
      <c r="K14" s="355"/>
      <c r="L14" s="356"/>
      <c r="M14" s="357"/>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2" t="str">
        <f>INTRAKURIKULER!$D$12</f>
        <v>Pendidikan Jasmani Olahraga dan Kesehatan</v>
      </c>
      <c r="D16" s="353"/>
      <c r="E16" s="354"/>
      <c r="F16" s="1"/>
      <c r="G16" s="352" t="str">
        <f>INTRAKURIKULER!D17</f>
        <v>Bahasa Inggris</v>
      </c>
      <c r="H16" s="353"/>
      <c r="I16" s="354"/>
      <c r="J16" s="1"/>
      <c r="K16" s="352">
        <f>INTRAKURIKULER!D22</f>
        <v>0</v>
      </c>
      <c r="L16" s="353"/>
      <c r="M16" s="354"/>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5"/>
      <c r="D17" s="356"/>
      <c r="E17" s="357"/>
      <c r="F17" s="1"/>
      <c r="G17" s="355"/>
      <c r="H17" s="356"/>
      <c r="I17" s="357"/>
      <c r="J17" s="1"/>
      <c r="K17" s="355"/>
      <c r="L17" s="356"/>
      <c r="M17" s="357"/>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2" t="str">
        <f>INTRAKURIKULER!$D$13</f>
        <v>Sejarah</v>
      </c>
      <c r="D19" s="353"/>
      <c r="E19" s="354"/>
      <c r="F19" s="1"/>
      <c r="G19" s="352" t="str">
        <f>INTRAKURIKULER!D18</f>
        <v>Informatika</v>
      </c>
      <c r="H19" s="353"/>
      <c r="I19" s="354"/>
      <c r="J19" s="1"/>
      <c r="K19" s="352">
        <f>INTRAKURIKULER!D23</f>
        <v>0</v>
      </c>
      <c r="L19" s="353"/>
      <c r="M19" s="354"/>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5"/>
      <c r="D20" s="356"/>
      <c r="E20" s="357"/>
      <c r="F20" s="1"/>
      <c r="G20" s="355"/>
      <c r="H20" s="356"/>
      <c r="I20" s="357"/>
      <c r="J20" s="1"/>
      <c r="K20" s="355"/>
      <c r="L20" s="356"/>
      <c r="M20" s="357"/>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row>
    <row r="8" spans="1:28"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row>
    <row r="9" spans="1:28"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row>
    <row r="10" spans="1:28"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row>
    <row r="11" spans="1:28"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row>
    <row r="12" spans="1:28"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row>
    <row r="13" spans="1:28"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row>
    <row r="14" spans="1:28"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row>
    <row r="15" spans="1:28"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row>
    <row r="16" spans="1:28"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row>
    <row r="17" spans="1:28"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110</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8" t="str">
        <f>INTRAKURIKULER!$D$9</f>
        <v>Pendidikan Agama dan Budi Pekerti</v>
      </c>
      <c r="D8" s="358"/>
      <c r="E8" s="358"/>
      <c r="F8" s="1"/>
      <c r="G8" s="352" t="str">
        <f>INTRAKURIKULER!D14</f>
        <v>Seni Budaya</v>
      </c>
      <c r="H8" s="353"/>
      <c r="I8" s="354"/>
      <c r="J8" s="1"/>
      <c r="K8" s="352" t="str">
        <f>INTRAKURIKULER!D19</f>
        <v>Projek Ilmu Pengetahuan Alam dan Sosial</v>
      </c>
      <c r="L8" s="353"/>
      <c r="M8" s="354"/>
      <c r="N8" s="1"/>
      <c r="O8" s="1"/>
      <c r="P8" s="2"/>
    </row>
    <row r="9" spans="1:16">
      <c r="A9" s="2"/>
      <c r="B9" s="1"/>
      <c r="C9" s="358"/>
      <c r="D9" s="358"/>
      <c r="E9" s="358"/>
      <c r="F9" s="1"/>
      <c r="G9" s="355"/>
      <c r="H9" s="356"/>
      <c r="I9" s="357"/>
      <c r="J9" s="1"/>
      <c r="K9" s="355"/>
      <c r="L9" s="356"/>
      <c r="M9" s="357"/>
      <c r="N9" s="1"/>
      <c r="O9" s="1"/>
      <c r="P9" s="2"/>
    </row>
    <row r="10" spans="1:16">
      <c r="A10" s="2"/>
      <c r="B10" s="1"/>
      <c r="C10" s="1"/>
      <c r="D10" s="1"/>
      <c r="E10" s="1"/>
      <c r="F10" s="1"/>
      <c r="G10" s="1"/>
      <c r="H10" s="1"/>
      <c r="I10" s="1"/>
      <c r="J10" s="1"/>
      <c r="K10" s="1"/>
      <c r="L10" s="1"/>
      <c r="M10" s="1"/>
      <c r="N10" s="1"/>
      <c r="O10" s="1"/>
      <c r="P10" s="2"/>
    </row>
    <row r="11" spans="1:16">
      <c r="A11" s="2"/>
      <c r="B11" s="1"/>
      <c r="C11" s="352" t="str">
        <f>INTRAKURIKULER!$D$10</f>
        <v>Pendidikan Pancasila</v>
      </c>
      <c r="D11" s="353"/>
      <c r="E11" s="354"/>
      <c r="F11" s="1"/>
      <c r="G11" s="352" t="str">
        <f>INTRAKURIKULER!D15</f>
        <v>Muatan Lokal</v>
      </c>
      <c r="H11" s="353"/>
      <c r="I11" s="354"/>
      <c r="J11" s="1"/>
      <c r="K11" s="352" t="str">
        <f>INTRAKURIKULER!D20</f>
        <v>Dasar-dasar Program Keahlian</v>
      </c>
      <c r="L11" s="353"/>
      <c r="M11" s="354"/>
      <c r="N11" s="1"/>
      <c r="O11" s="1"/>
      <c r="P11" s="2"/>
    </row>
    <row r="12" spans="1:16">
      <c r="A12" s="2"/>
      <c r="B12" s="1"/>
      <c r="C12" s="355"/>
      <c r="D12" s="356"/>
      <c r="E12" s="357"/>
      <c r="F12" s="1"/>
      <c r="G12" s="355"/>
      <c r="H12" s="356"/>
      <c r="I12" s="357"/>
      <c r="J12" s="1"/>
      <c r="K12" s="355"/>
      <c r="L12" s="356"/>
      <c r="M12" s="357"/>
      <c r="N12" s="1"/>
      <c r="O12" s="1"/>
      <c r="P12" s="2"/>
    </row>
    <row r="13" spans="1:16">
      <c r="A13" s="2"/>
      <c r="B13" s="1"/>
      <c r="C13" s="1"/>
      <c r="D13" s="1"/>
      <c r="E13" s="1"/>
      <c r="F13" s="1"/>
      <c r="G13" s="1"/>
      <c r="H13" s="1"/>
      <c r="I13" s="1"/>
      <c r="J13" s="1"/>
      <c r="K13" s="1"/>
      <c r="L13" s="1"/>
      <c r="M13" s="1"/>
      <c r="N13" s="1"/>
      <c r="O13" s="1"/>
      <c r="P13" s="2"/>
    </row>
    <row r="14" spans="1:16">
      <c r="A14" s="2"/>
      <c r="B14" s="1"/>
      <c r="C14" s="352" t="str">
        <f>INTRAKURIKULER!$D$11</f>
        <v>Bahasa Indonesia</v>
      </c>
      <c r="D14" s="353"/>
      <c r="E14" s="354"/>
      <c r="F14" s="1"/>
      <c r="G14" s="352" t="str">
        <f>INTRAKURIKULER!D16</f>
        <v>Matematika</v>
      </c>
      <c r="H14" s="353"/>
      <c r="I14" s="354"/>
      <c r="J14" s="1"/>
      <c r="K14" s="352">
        <f>INTRAKURIKULER!D21</f>
        <v>0</v>
      </c>
      <c r="L14" s="353"/>
      <c r="M14" s="354"/>
      <c r="N14" s="1"/>
      <c r="O14" s="1"/>
      <c r="P14" s="2"/>
    </row>
    <row r="15" spans="1:16">
      <c r="A15" s="2"/>
      <c r="B15" s="1"/>
      <c r="C15" s="355"/>
      <c r="D15" s="356"/>
      <c r="E15" s="357"/>
      <c r="F15" s="1"/>
      <c r="G15" s="355"/>
      <c r="H15" s="356"/>
      <c r="I15" s="357"/>
      <c r="J15" s="1"/>
      <c r="K15" s="355"/>
      <c r="L15" s="356"/>
      <c r="M15" s="357"/>
      <c r="N15" s="1"/>
      <c r="O15" s="1"/>
      <c r="P15" s="2"/>
    </row>
    <row r="16" spans="1:16">
      <c r="A16" s="2"/>
      <c r="B16" s="1"/>
      <c r="C16" s="1"/>
      <c r="D16" s="1"/>
      <c r="E16" s="1"/>
      <c r="F16" s="1"/>
      <c r="G16" s="1"/>
      <c r="H16" s="1"/>
      <c r="I16" s="1"/>
      <c r="J16" s="1"/>
      <c r="K16" s="1"/>
      <c r="L16" s="1"/>
      <c r="M16" s="1"/>
      <c r="N16" s="1"/>
      <c r="O16" s="1"/>
      <c r="P16" s="2"/>
    </row>
    <row r="17" spans="1:16">
      <c r="A17" s="2"/>
      <c r="B17" s="1"/>
      <c r="C17" s="352" t="str">
        <f>INTRAKURIKULER!$D$12</f>
        <v>Pendidikan Jasmani Olahraga dan Kesehatan</v>
      </c>
      <c r="D17" s="353"/>
      <c r="E17" s="354"/>
      <c r="F17" s="1"/>
      <c r="G17" s="352" t="str">
        <f>INTRAKURIKULER!D17</f>
        <v>Bahasa Inggris</v>
      </c>
      <c r="H17" s="353"/>
      <c r="I17" s="354"/>
      <c r="J17" s="1"/>
      <c r="K17" s="352">
        <f>INTRAKURIKULER!D22</f>
        <v>0</v>
      </c>
      <c r="L17" s="353"/>
      <c r="M17" s="354"/>
      <c r="N17" s="1"/>
      <c r="O17" s="1"/>
      <c r="P17" s="2"/>
    </row>
    <row r="18" spans="1:16">
      <c r="A18" s="2"/>
      <c r="B18" s="1"/>
      <c r="C18" s="355"/>
      <c r="D18" s="356"/>
      <c r="E18" s="357"/>
      <c r="F18" s="1"/>
      <c r="G18" s="355"/>
      <c r="H18" s="356"/>
      <c r="I18" s="357"/>
      <c r="J18" s="1"/>
      <c r="K18" s="355"/>
      <c r="L18" s="356"/>
      <c r="M18" s="357"/>
      <c r="N18" s="1"/>
      <c r="O18" s="1"/>
      <c r="P18" s="2"/>
    </row>
    <row r="19" spans="1:16">
      <c r="A19" s="2"/>
      <c r="B19" s="1"/>
      <c r="C19" s="1"/>
      <c r="D19" s="1"/>
      <c r="E19" s="1"/>
      <c r="F19" s="1"/>
      <c r="G19" s="26"/>
      <c r="H19" s="26"/>
      <c r="I19" s="26"/>
      <c r="J19" s="1"/>
      <c r="K19" s="1"/>
      <c r="L19" s="1"/>
      <c r="M19" s="1"/>
      <c r="N19" s="1"/>
      <c r="O19" s="1"/>
      <c r="P19" s="2"/>
    </row>
    <row r="20" spans="1:16">
      <c r="A20" s="2"/>
      <c r="B20" s="1"/>
      <c r="C20" s="352" t="str">
        <f>INTRAKURIKULER!$D$13</f>
        <v>Sejarah</v>
      </c>
      <c r="D20" s="353"/>
      <c r="E20" s="354"/>
      <c r="F20" s="1"/>
      <c r="G20" s="352" t="str">
        <f>INTRAKURIKULER!D18</f>
        <v>Informatika</v>
      </c>
      <c r="H20" s="353"/>
      <c r="I20" s="354"/>
      <c r="J20" s="1"/>
      <c r="K20" s="352">
        <f>INTRAKURIKULER!D23</f>
        <v>0</v>
      </c>
      <c r="L20" s="353"/>
      <c r="M20" s="354"/>
      <c r="N20" s="1"/>
      <c r="O20" s="1"/>
      <c r="P20" s="2"/>
    </row>
    <row r="21" spans="1:16">
      <c r="A21" s="2"/>
      <c r="B21" s="1"/>
      <c r="C21" s="355"/>
      <c r="D21" s="356"/>
      <c r="E21" s="357"/>
      <c r="F21" s="1"/>
      <c r="G21" s="355"/>
      <c r="H21" s="356"/>
      <c r="I21" s="357"/>
      <c r="J21" s="1"/>
      <c r="K21" s="355"/>
      <c r="L21" s="356"/>
      <c r="M21" s="357"/>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"&amp;INTRAKURIKULER!D9</f>
        <v>MATA PELAJARAN : Pendidikan Agama dan Budi Pekerti</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1'!D8</f>
        <v>1</v>
      </c>
      <c r="F15" s="365"/>
      <c r="G15" s="365">
        <f>'TP 1'!D9</f>
        <v>2</v>
      </c>
      <c r="H15" s="365"/>
      <c r="I15" s="365">
        <f>'TP 1'!D10</f>
        <v>3</v>
      </c>
      <c r="J15" s="365"/>
      <c r="K15" s="365">
        <f>'TP 1'!D11</f>
        <v>4</v>
      </c>
      <c r="L15" s="365"/>
      <c r="M15" s="365">
        <f>'TP 1'!D12</f>
        <v>5</v>
      </c>
      <c r="N15" s="365"/>
      <c r="O15" s="365">
        <f>'TP 1'!D13</f>
        <v>6</v>
      </c>
      <c r="P15" s="365"/>
      <c r="Q15" s="365">
        <f>'TP 1'!D14</f>
        <v>7</v>
      </c>
      <c r="R15" s="365"/>
      <c r="S15" s="365">
        <f>'TP 1'!D15</f>
        <v>8</v>
      </c>
      <c r="T15" s="365"/>
      <c r="U15" s="365">
        <f>'TP 1'!D16</f>
        <v>9</v>
      </c>
      <c r="V15" s="365"/>
      <c r="W15" s="365">
        <f>'TP 1'!D17</f>
        <v>10</v>
      </c>
      <c r="X15" s="365"/>
      <c r="Y15" s="365">
        <f>'TP 1'!D18</f>
        <v>11</v>
      </c>
      <c r="Z15" s="365"/>
      <c r="AA15" s="365">
        <f>'TP 1'!D19</f>
        <v>12</v>
      </c>
      <c r="AB15" s="365"/>
      <c r="AC15" s="365">
        <f>'TP 1'!D20</f>
        <v>13</v>
      </c>
      <c r="AD15" s="365"/>
      <c r="AE15" s="365">
        <f>'TP 1'!D21</f>
        <v>14</v>
      </c>
      <c r="AF15" s="365"/>
      <c r="AG15" s="365">
        <f>'TP 1'!D22</f>
        <v>15</v>
      </c>
      <c r="AH15" s="365"/>
      <c r="AI15" s="365">
        <f>'TP 1'!D23</f>
        <v>16</v>
      </c>
      <c r="AJ15" s="365"/>
      <c r="AK15" s="365">
        <f>'TP 1'!D24</f>
        <v>17</v>
      </c>
      <c r="AL15" s="365"/>
      <c r="AM15" s="365">
        <f>'TP 1'!D25</f>
        <v>18</v>
      </c>
      <c r="AN15" s="365"/>
      <c r="AO15" s="365">
        <f>'TP 1'!D26</f>
        <v>19</v>
      </c>
      <c r="AP15" s="365"/>
      <c r="AQ15" s="365">
        <f>'TP 1'!D27</f>
        <v>20</v>
      </c>
      <c r="AR15" s="365"/>
      <c r="AS15" s="365">
        <f>'TP 1'!D28</f>
        <v>21</v>
      </c>
      <c r="AT15" s="365"/>
      <c r="AU15" s="365">
        <f>'TP 1'!D29</f>
        <v>22</v>
      </c>
      <c r="AV15" s="365"/>
      <c r="AW15" s="365">
        <f>'TP 1'!D30</f>
        <v>23</v>
      </c>
      <c r="AX15" s="365"/>
      <c r="AY15" s="365">
        <f>'TP 1'!D31</f>
        <v>24</v>
      </c>
      <c r="AZ15" s="365"/>
      <c r="BA15" s="365">
        <f>'TP 1'!D32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Arga Celsa Saputra menunjukkan pemahaman dalam </v>
      </c>
      <c r="FH19" s="44"/>
      <c r="FI19" s="44"/>
      <c r="FJ19" s="44" t="str">
        <f t="shared" si="10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Arif Subhiansyah menunjukkan pemahaman dalam </v>
      </c>
      <c r="FH20" s="44"/>
      <c r="FI20" s="44"/>
      <c r="FJ20" s="44" t="str">
        <f t="shared" si="10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Asmah Wati menunjukkan pemahaman dalam </v>
      </c>
      <c r="FH21" s="44"/>
      <c r="FI21" s="44"/>
      <c r="FJ21" s="44" t="str">
        <f t="shared" si="10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Benny Alfarizi menunjukkan pemahaman dalam </v>
      </c>
      <c r="FH22" s="44"/>
      <c r="FI22" s="44"/>
      <c r="FJ22" s="44" t="str">
        <f t="shared" si="10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Dimas Doni Pratama menunjukkan pemahaman dalam </v>
      </c>
      <c r="FH23" s="44"/>
      <c r="FI23" s="44"/>
      <c r="FJ23" s="44" t="str">
        <f t="shared" si="10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Ferdi Andriansah menunjukkan pemahaman dalam </v>
      </c>
      <c r="FH24" s="44"/>
      <c r="FI24" s="44"/>
      <c r="FJ24" s="44" t="str">
        <f t="shared" si="10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Galih Saputra menunjukkan pemahaman dalam </v>
      </c>
      <c r="FH25" s="44"/>
      <c r="FI25" s="44"/>
      <c r="FJ25" s="44" t="str">
        <f t="shared" si="10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Herios Dwi Prayoga menunjukkan pemahaman dalam </v>
      </c>
      <c r="FH26" s="44"/>
      <c r="FI26" s="44"/>
      <c r="FJ26" s="44" t="str">
        <f t="shared" si="10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Hizqi Iqbal Wijaya menunjukkan pemahaman dalam </v>
      </c>
      <c r="FH27" s="44"/>
      <c r="FI27" s="44"/>
      <c r="FJ27" s="44" t="str">
        <f t="shared" si="10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Iqbal Idfi Diolino menunjukkan pemahaman dalam </v>
      </c>
      <c r="FH28" s="44"/>
      <c r="FI28" s="44"/>
      <c r="FJ28" s="44" t="str">
        <f t="shared" si="10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Khoirul Anam menunjukkan pemahaman dalam </v>
      </c>
      <c r="FH29" s="44"/>
      <c r="FI29" s="44"/>
      <c r="FJ29" s="44" t="str">
        <f t="shared" si="10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Herbi Mansyah Asshebil menunjukkan pemahaman dalam </v>
      </c>
      <c r="FH30" s="44"/>
      <c r="FI30" s="44"/>
      <c r="FJ30" s="44" t="str">
        <f t="shared" si="10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Muhammad Alga Fiki menunjukkan pemahaman dalam </v>
      </c>
      <c r="FH31" s="44"/>
      <c r="FI31" s="44"/>
      <c r="FJ31" s="44" t="str">
        <f t="shared" si="10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Farel Fauzan menunjukkan pemahaman dalam </v>
      </c>
      <c r="FH32" s="44"/>
      <c r="FI32" s="44"/>
      <c r="FJ32" s="44" t="str">
        <f t="shared" si="10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Fikih Cahya menunjukkan pemahaman dalam </v>
      </c>
      <c r="FH33" s="44"/>
      <c r="FI33" s="44"/>
      <c r="FJ33" s="44" t="str">
        <f t="shared" si="10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Muhammad Hajiansyah menunjukkan pemahaman dalam </v>
      </c>
      <c r="FH34" s="44"/>
      <c r="FI34" s="44"/>
      <c r="FJ34" s="44" t="str">
        <f t="shared" si="10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Muhammad Saputra menunjukkan pemahaman dalam </v>
      </c>
      <c r="FH35" s="44"/>
      <c r="FI35" s="44"/>
      <c r="FJ35" s="44" t="str">
        <f t="shared" si="10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Ragil Llima menunjukkan pemahaman dalam </v>
      </c>
      <c r="FH36" s="44"/>
      <c r="FI36" s="44"/>
      <c r="FJ36" s="44" t="str">
        <f t="shared" si="10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Reksi Ramadhan menunjukkan pemahaman dalam </v>
      </c>
      <c r="FH37" s="44"/>
      <c r="FI37" s="44"/>
      <c r="FJ37" s="44" t="str">
        <f t="shared" si="10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Reza Kholisfatul menunjukkan pemahaman dalam </v>
      </c>
      <c r="FH38" s="44"/>
      <c r="FI38" s="44"/>
      <c r="FJ38" s="44" t="str">
        <f t="shared" si="10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Ridho Taufiq Hidayat menunjukkan pemahaman dalam </v>
      </c>
      <c r="FH39" s="44"/>
      <c r="FI39" s="44"/>
      <c r="FJ39" s="44" t="str">
        <f t="shared" si="10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Riffan Maulana menunjukkan pemahaman dalam </v>
      </c>
      <c r="FH40" s="44"/>
      <c r="FI40" s="44"/>
      <c r="FJ40" s="44" t="str">
        <f t="shared" si="10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Rindyani Tungga Dewi menunjukkan pemahaman dalam </v>
      </c>
      <c r="FH41" s="44"/>
      <c r="FI41" s="44"/>
      <c r="FJ41" s="44" t="str">
        <f t="shared" si="10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Rizik Abdilah menunjukkan pemahaman dalam </v>
      </c>
      <c r="FH42" s="44"/>
      <c r="FI42" s="44"/>
      <c r="FJ42" s="44" t="str">
        <f t="shared" si="10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Rizki Putra Pratama menunjukkan pemahaman dalam </v>
      </c>
      <c r="FH43" s="44"/>
      <c r="FI43" s="44"/>
      <c r="FJ43" s="44" t="str">
        <f t="shared" si="10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Rizky Ramadhan menunjukkan pemahaman dalam </v>
      </c>
      <c r="FH44" s="44"/>
      <c r="FI44" s="44"/>
      <c r="FJ44" s="44" t="str">
        <f t="shared" si="10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Septiawan Pratama menunjukkan pemahaman dalam </v>
      </c>
      <c r="FH45" s="44"/>
      <c r="FI45" s="44"/>
      <c r="FJ45" s="44" t="str">
        <f t="shared" si="10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Setiawan Ramadhan Albani menunjukkan pemahaman dalam </v>
      </c>
      <c r="FH46" s="44"/>
      <c r="FI46" s="44"/>
      <c r="FJ46" s="44" t="str">
        <f t="shared" si="10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Surya Affandi menunjukkan pemahaman dalam </v>
      </c>
      <c r="FH47" s="44"/>
      <c r="FI47" s="44"/>
      <c r="FJ47" s="44" t="str">
        <f t="shared" si="10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Wiki Handoko menunjukkan pemahaman dalam </v>
      </c>
      <c r="FH48" s="44"/>
      <c r="FI48" s="44"/>
      <c r="FJ48" s="44" t="str">
        <f t="shared" si="10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"&amp;INTRAKURIKULER!D10</f>
        <v>MATA PELAJARAN : Pendidikan Pancasila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2'!D8</f>
        <v>1</v>
      </c>
      <c r="F15" s="365"/>
      <c r="G15" s="365">
        <f>'TP 2'!D9</f>
        <v>2</v>
      </c>
      <c r="H15" s="365"/>
      <c r="I15" s="365">
        <f>'TP 2'!D10</f>
        <v>3</v>
      </c>
      <c r="J15" s="365"/>
      <c r="K15" s="365">
        <f>'TP 2'!D11</f>
        <v>4</v>
      </c>
      <c r="L15" s="365"/>
      <c r="M15" s="365">
        <f>'TP 2'!D12</f>
        <v>5</v>
      </c>
      <c r="N15" s="365"/>
      <c r="O15" s="365">
        <f>'TP 2'!D13</f>
        <v>6</v>
      </c>
      <c r="P15" s="365"/>
      <c r="Q15" s="365">
        <f>'TP 2'!D14</f>
        <v>7</v>
      </c>
      <c r="R15" s="365"/>
      <c r="S15" s="365">
        <f>'TP 2'!D15</f>
        <v>8</v>
      </c>
      <c r="T15" s="365"/>
      <c r="U15" s="365">
        <f>'TP 2'!D16</f>
        <v>9</v>
      </c>
      <c r="V15" s="365"/>
      <c r="W15" s="365">
        <f>'TP 2'!D17</f>
        <v>10</v>
      </c>
      <c r="X15" s="365"/>
      <c r="Y15" s="365">
        <f>'TP 2'!D18</f>
        <v>11</v>
      </c>
      <c r="Z15" s="365"/>
      <c r="AA15" s="365">
        <f>'TP 2'!D19</f>
        <v>12</v>
      </c>
      <c r="AB15" s="365"/>
      <c r="AC15" s="365">
        <f>'TP 2'!D20</f>
        <v>13</v>
      </c>
      <c r="AD15" s="365"/>
      <c r="AE15" s="365">
        <f>'TP 2'!D21</f>
        <v>14</v>
      </c>
      <c r="AF15" s="365"/>
      <c r="AG15" s="365">
        <f>'TP 2'!D22</f>
        <v>15</v>
      </c>
      <c r="AH15" s="365"/>
      <c r="AI15" s="365">
        <f>'TP 2'!D23</f>
        <v>16</v>
      </c>
      <c r="AJ15" s="365"/>
      <c r="AK15" s="365">
        <f>'TP 2'!D24</f>
        <v>17</v>
      </c>
      <c r="AL15" s="365"/>
      <c r="AM15" s="365">
        <f>'TP 2'!D25</f>
        <v>18</v>
      </c>
      <c r="AN15" s="365"/>
      <c r="AO15" s="365">
        <f>'TP 2'!D26</f>
        <v>19</v>
      </c>
      <c r="AP15" s="365"/>
      <c r="AQ15" s="365">
        <f>'TP 2'!D27</f>
        <v>20</v>
      </c>
      <c r="AR15" s="365"/>
      <c r="AS15" s="365">
        <f>'TP 2'!D28</f>
        <v>21</v>
      </c>
      <c r="AT15" s="365"/>
      <c r="AU15" s="365">
        <f>'TP 2'!D29</f>
        <v>22</v>
      </c>
      <c r="AV15" s="365"/>
      <c r="AW15" s="365">
        <f>'TP 2'!D30</f>
        <v>23</v>
      </c>
      <c r="AX15" s="365"/>
      <c r="AY15" s="365">
        <f>'TP 2'!D31</f>
        <v>24</v>
      </c>
      <c r="AZ15" s="365"/>
      <c r="BA15" s="365">
        <f>'TP 2'!D32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Arga Celsa Saputra menunjukkan pemahaman dalam </v>
      </c>
      <c r="FH19" s="44"/>
      <c r="FI19" s="44"/>
      <c r="FJ19" s="44" t="str">
        <f t="shared" si="58"/>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Arif Subhiansyah menunjukkan pemahaman dalam </v>
      </c>
      <c r="FH20" s="44"/>
      <c r="FI20" s="44"/>
      <c r="FJ20" s="44" t="str">
        <f t="shared" si="58"/>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Asmah Wati menunjukkan pemahaman dalam </v>
      </c>
      <c r="FH21" s="44"/>
      <c r="FI21" s="44"/>
      <c r="FJ21" s="44" t="str">
        <f t="shared" si="58"/>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Benny Alfarizi menunjukkan pemahaman dalam </v>
      </c>
      <c r="FH22" s="44"/>
      <c r="FI22" s="44"/>
      <c r="FJ22" s="44" t="str">
        <f t="shared" si="58"/>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Dimas Doni Pratama menunjukkan pemahaman dalam </v>
      </c>
      <c r="FH23" s="44"/>
      <c r="FI23" s="44"/>
      <c r="FJ23" s="44" t="str">
        <f t="shared" si="58"/>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Ferdi Andriansah menunjukkan pemahaman dalam </v>
      </c>
      <c r="FH24" s="44"/>
      <c r="FI24" s="44"/>
      <c r="FJ24" s="44" t="str">
        <f t="shared" si="58"/>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Galih Saputra menunjukkan pemahaman dalam </v>
      </c>
      <c r="FH25" s="44"/>
      <c r="FI25" s="44"/>
      <c r="FJ25" s="44" t="str">
        <f t="shared" si="58"/>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Herios Dwi Prayoga menunjukkan pemahaman dalam </v>
      </c>
      <c r="FH26" s="44"/>
      <c r="FI26" s="44"/>
      <c r="FJ26" s="44" t="str">
        <f t="shared" si="58"/>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Hizqi Iqbal Wijaya menunjukkan pemahaman dalam </v>
      </c>
      <c r="FH27" s="44"/>
      <c r="FI27" s="44"/>
      <c r="FJ27" s="44" t="str">
        <f t="shared" si="58"/>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Iqbal Idfi Diolino menunjukkan pemahaman dalam </v>
      </c>
      <c r="FH28" s="44"/>
      <c r="FI28" s="44"/>
      <c r="FJ28" s="44" t="str">
        <f t="shared" si="58"/>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Khoirul Anam menunjukkan pemahaman dalam </v>
      </c>
      <c r="FH29" s="44"/>
      <c r="FI29" s="44"/>
      <c r="FJ29" s="44" t="str">
        <f t="shared" si="58"/>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Herbi Mansyah Asshebil menunjukkan pemahaman dalam </v>
      </c>
      <c r="FH30" s="44"/>
      <c r="FI30" s="44"/>
      <c r="FJ30" s="44" t="str">
        <f t="shared" si="58"/>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Muhammad Alga Fiki menunjukkan pemahaman dalam </v>
      </c>
      <c r="FH31" s="44"/>
      <c r="FI31" s="44"/>
      <c r="FJ31" s="44" t="str">
        <f t="shared" si="58"/>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Farel Fauzan menunjukkan pemahaman dalam </v>
      </c>
      <c r="FH32" s="44"/>
      <c r="FI32" s="44"/>
      <c r="FJ32" s="44" t="str">
        <f t="shared" si="58"/>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Fikih Cahya menunjukkan pemahaman dalam </v>
      </c>
      <c r="FH33" s="44"/>
      <c r="FI33" s="44"/>
      <c r="FJ33" s="44" t="str">
        <f t="shared" si="58"/>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Muhammad Hajiansyah menunjukkan pemahaman dalam </v>
      </c>
      <c r="FH34" s="44"/>
      <c r="FI34" s="44"/>
      <c r="FJ34" s="44" t="str">
        <f t="shared" si="58"/>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Muhammad Saputra menunjukkan pemahaman dalam </v>
      </c>
      <c r="FH35" s="44"/>
      <c r="FI35" s="44"/>
      <c r="FJ35" s="44" t="str">
        <f t="shared" si="58"/>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Ragil Llima menunjukkan pemahaman dalam </v>
      </c>
      <c r="FH36" s="44"/>
      <c r="FI36" s="44"/>
      <c r="FJ36" s="44" t="str">
        <f t="shared" si="58"/>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Reksi Ramadhan menunjukkan pemahaman dalam </v>
      </c>
      <c r="FH37" s="44"/>
      <c r="FI37" s="44"/>
      <c r="FJ37" s="44" t="str">
        <f t="shared" si="58"/>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Reza Kholisfatul menunjukkan pemahaman dalam </v>
      </c>
      <c r="FH38" s="44"/>
      <c r="FI38" s="44"/>
      <c r="FJ38" s="44" t="str">
        <f t="shared" si="58"/>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Ridho Taufiq Hidayat menunjukkan pemahaman dalam </v>
      </c>
      <c r="FH39" s="44"/>
      <c r="FI39" s="44"/>
      <c r="FJ39" s="44" t="str">
        <f t="shared" si="58"/>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Riffan Maulana menunjukkan pemahaman dalam </v>
      </c>
      <c r="FH40" s="44"/>
      <c r="FI40" s="44"/>
      <c r="FJ40" s="44" t="str">
        <f t="shared" si="58"/>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Rindyani Tungga Dewi menunjukkan pemahaman dalam </v>
      </c>
      <c r="FH41" s="44"/>
      <c r="FI41" s="44"/>
      <c r="FJ41" s="44" t="str">
        <f t="shared" si="58"/>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Rizik Abdilah menunjukkan pemahaman dalam </v>
      </c>
      <c r="FH42" s="44"/>
      <c r="FI42" s="44"/>
      <c r="FJ42" s="44" t="str">
        <f t="shared" si="58"/>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Rizki Putra Pratama menunjukkan pemahaman dalam </v>
      </c>
      <c r="FH43" s="44"/>
      <c r="FI43" s="44"/>
      <c r="FJ43" s="44" t="str">
        <f t="shared" si="58"/>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Rizky Ramadhan menunjukkan pemahaman dalam </v>
      </c>
      <c r="FH44" s="44"/>
      <c r="FI44" s="44"/>
      <c r="FJ44" s="44" t="str">
        <f t="shared" si="58"/>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Septiawan Pratama menunjukkan pemahaman dalam </v>
      </c>
      <c r="FH45" s="44"/>
      <c r="FI45" s="44"/>
      <c r="FJ45" s="44" t="str">
        <f t="shared" si="58"/>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Setiawan Ramadhan Albani menunjukkan pemahaman dalam </v>
      </c>
      <c r="FH46" s="44"/>
      <c r="FI46" s="44"/>
      <c r="FJ46" s="44" t="str">
        <f t="shared" si="58"/>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Surya Affandi menunjukkan pemahaman dalam </v>
      </c>
      <c r="FH47" s="44"/>
      <c r="FI47" s="44"/>
      <c r="FJ47" s="44" t="str">
        <f t="shared" si="58"/>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Wiki Handoko menunjukkan pemahaman dalam </v>
      </c>
      <c r="FH48" s="44"/>
      <c r="FI48" s="44"/>
      <c r="FJ48" s="44" t="str">
        <f t="shared" si="58"/>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"&amp;INTRAKURIKULER!D11</f>
        <v>MATA PELAJARAN : Bahasa Indonesia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3'!D8</f>
        <v>1</v>
      </c>
      <c r="F15" s="365"/>
      <c r="G15" s="365">
        <f>'TP 3'!D9</f>
        <v>2</v>
      </c>
      <c r="H15" s="365"/>
      <c r="I15" s="365">
        <f>'TP 3'!D10</f>
        <v>3</v>
      </c>
      <c r="J15" s="365"/>
      <c r="K15" s="365">
        <f>'TP 3'!D11</f>
        <v>4</v>
      </c>
      <c r="L15" s="365"/>
      <c r="M15" s="365">
        <f>'TP 3'!D12</f>
        <v>5</v>
      </c>
      <c r="N15" s="365"/>
      <c r="O15" s="365">
        <f>'TP 3'!D13</f>
        <v>6</v>
      </c>
      <c r="P15" s="365"/>
      <c r="Q15" s="365">
        <f>'TP 3'!D14</f>
        <v>7</v>
      </c>
      <c r="R15" s="365"/>
      <c r="S15" s="365">
        <f>'TP 3'!D15</f>
        <v>8</v>
      </c>
      <c r="T15" s="365"/>
      <c r="U15" s="365">
        <f>'TP 3'!D16</f>
        <v>9</v>
      </c>
      <c r="V15" s="365"/>
      <c r="W15" s="365">
        <f>'TP 3'!D17</f>
        <v>10</v>
      </c>
      <c r="X15" s="365"/>
      <c r="Y15" s="365">
        <f>'TP 3'!D18</f>
        <v>11</v>
      </c>
      <c r="Z15" s="365"/>
      <c r="AA15" s="365">
        <f>'TP 3'!D19</f>
        <v>12</v>
      </c>
      <c r="AB15" s="365"/>
      <c r="AC15" s="365">
        <f>'TP 3'!D20</f>
        <v>13</v>
      </c>
      <c r="AD15" s="365"/>
      <c r="AE15" s="365">
        <f>'TP 3'!D21</f>
        <v>14</v>
      </c>
      <c r="AF15" s="365"/>
      <c r="AG15" s="365">
        <f>'TP 3'!D22</f>
        <v>15</v>
      </c>
      <c r="AH15" s="365"/>
      <c r="AI15" s="365">
        <f>'TP 3'!D23</f>
        <v>16</v>
      </c>
      <c r="AJ15" s="365"/>
      <c r="AK15" s="365">
        <f>'TP 3'!D24</f>
        <v>17</v>
      </c>
      <c r="AL15" s="365"/>
      <c r="AM15" s="365">
        <f>'TP 3'!D25</f>
        <v>18</v>
      </c>
      <c r="AN15" s="365"/>
      <c r="AO15" s="365">
        <f>'TP 3'!D26</f>
        <v>19</v>
      </c>
      <c r="AP15" s="365"/>
      <c r="AQ15" s="365">
        <f>'TP 3'!D27</f>
        <v>20</v>
      </c>
      <c r="AR15" s="365"/>
      <c r="AS15" s="365">
        <f>'TP 3'!D28</f>
        <v>21</v>
      </c>
      <c r="AT15" s="365"/>
      <c r="AU15" s="365">
        <f>'TP 3'!D29</f>
        <v>22</v>
      </c>
      <c r="AV15" s="365"/>
      <c r="AW15" s="365">
        <f>'TP 3'!D30</f>
        <v>23</v>
      </c>
      <c r="AX15" s="365"/>
      <c r="AY15" s="365">
        <f>'TP 3'!D31</f>
        <v>24</v>
      </c>
      <c r="AZ15" s="365"/>
      <c r="BA15" s="365">
        <f>'TP 3'!D32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"&amp;INTRAKURIKULER!D12</f>
        <v>MATA PELAJARAN : Pendidikan Jasmani Olahraga dan Kesehatan</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4'!D8</f>
        <v>1</v>
      </c>
      <c r="F15" s="365"/>
      <c r="G15" s="365">
        <f>'TP 4'!D9</f>
        <v>2</v>
      </c>
      <c r="H15" s="365"/>
      <c r="I15" s="365">
        <f>'TP 4'!D10</f>
        <v>3</v>
      </c>
      <c r="J15" s="365"/>
      <c r="K15" s="365">
        <f>'TP 4'!D11</f>
        <v>4</v>
      </c>
      <c r="L15" s="365"/>
      <c r="M15" s="365">
        <f>'TP 4'!D12</f>
        <v>5</v>
      </c>
      <c r="N15" s="365"/>
      <c r="O15" s="365">
        <f>'TP 4'!D13</f>
        <v>6</v>
      </c>
      <c r="P15" s="365"/>
      <c r="Q15" s="365">
        <f>'TP 4'!D14</f>
        <v>7</v>
      </c>
      <c r="R15" s="365"/>
      <c r="S15" s="365">
        <f>'TP 4'!D15</f>
        <v>8</v>
      </c>
      <c r="T15" s="365"/>
      <c r="U15" s="365">
        <f>'TP 4'!D16</f>
        <v>9</v>
      </c>
      <c r="V15" s="365"/>
      <c r="W15" s="365">
        <f>'TP 4'!D17</f>
        <v>10</v>
      </c>
      <c r="X15" s="365"/>
      <c r="Y15" s="365">
        <f>'TP 4'!D18</f>
        <v>11</v>
      </c>
      <c r="Z15" s="365"/>
      <c r="AA15" s="365">
        <f>'TP 4'!D19</f>
        <v>12</v>
      </c>
      <c r="AB15" s="365"/>
      <c r="AC15" s="365">
        <f>'TP 4'!D20</f>
        <v>13</v>
      </c>
      <c r="AD15" s="365"/>
      <c r="AE15" s="365">
        <f>'TP 4'!D21</f>
        <v>14</v>
      </c>
      <c r="AF15" s="365"/>
      <c r="AG15" s="365">
        <f>'TP 4'!D22</f>
        <v>15</v>
      </c>
      <c r="AH15" s="365"/>
      <c r="AI15" s="365">
        <f>'TP 4'!D23</f>
        <v>16</v>
      </c>
      <c r="AJ15" s="365"/>
      <c r="AK15" s="365">
        <f>'TP 4'!D24</f>
        <v>17</v>
      </c>
      <c r="AL15" s="365"/>
      <c r="AM15" s="365">
        <f>'TP 4'!D25</f>
        <v>18</v>
      </c>
      <c r="AN15" s="365"/>
      <c r="AO15" s="365">
        <f>'TP 4'!D26</f>
        <v>19</v>
      </c>
      <c r="AP15" s="365"/>
      <c r="AQ15" s="365">
        <f>'TP 4'!D27</f>
        <v>20</v>
      </c>
      <c r="AR15" s="365"/>
      <c r="AS15" s="365">
        <f>'TP 4'!D28</f>
        <v>21</v>
      </c>
      <c r="AT15" s="365"/>
      <c r="AU15" s="365">
        <f>'TP 4'!D29</f>
        <v>22</v>
      </c>
      <c r="AV15" s="365"/>
      <c r="AW15" s="365">
        <f>'TP 4'!D30</f>
        <v>23</v>
      </c>
      <c r="AX15" s="365"/>
      <c r="AY15" s="365">
        <f>'TP 4'!D31</f>
        <v>24</v>
      </c>
      <c r="AZ15" s="365"/>
      <c r="BA15" s="365">
        <f>'TP 4'!D32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Alfi Nur Fuad menunjukkan pemahaman dalam </v>
      </c>
      <c r="BD17" s="152"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Ardian Saputra menunjukkan pemahaman dalam </v>
      </c>
      <c r="BD18" s="152"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Arga Celsa Saputra menunjukkan pemahaman dalam </v>
      </c>
      <c r="BD19" s="152"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Arif Subhiansyah menunjukkan pemahaman dalam </v>
      </c>
      <c r="BD20" s="152"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Asmah Wati menunjukkan pemahaman dalam </v>
      </c>
      <c r="BD21" s="152"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Benny Alfarizi menunjukkan pemahaman dalam </v>
      </c>
      <c r="BD22" s="152"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Dimas Doni Pratama menunjukkan pemahaman dalam </v>
      </c>
      <c r="BD23" s="152"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Ferdi Andriansah menunjukkan pemahaman dalam </v>
      </c>
      <c r="BD24" s="152"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Galih Saputra menunjukkan pemahaman dalam </v>
      </c>
      <c r="BD25" s="152"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Herios Dwi Prayoga menunjukkan pemahaman dalam </v>
      </c>
      <c r="BD26" s="152"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Hizqi Iqbal Wijaya menunjukkan pemahaman dalam </v>
      </c>
      <c r="BD27" s="152"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Iqbal Idfi Diolino menunjukkan pemahaman dalam </v>
      </c>
      <c r="BD28" s="152"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Khoirul Anam menunjukkan pemahaman dalam </v>
      </c>
      <c r="BD29" s="152"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Herbi Mansyah Asshebil menunjukkan pemahaman dalam </v>
      </c>
      <c r="BD30" s="152"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Muhammad Alga Fiki menunjukkan pemahaman dalam </v>
      </c>
      <c r="BD31" s="152"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Farel Fauzan menunjukkan pemahaman dalam </v>
      </c>
      <c r="BD32" s="152"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Fikih Cahya menunjukkan pemahaman dalam </v>
      </c>
      <c r="BD33" s="152"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Muhammad Hajiansyah menunjukkan pemahaman dalam </v>
      </c>
      <c r="BD34" s="152"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Muhammad Saputra menunjukkan pemahaman dalam </v>
      </c>
      <c r="BD35" s="152"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Ragil Llima menunjukkan pemahaman dalam </v>
      </c>
      <c r="BD36" s="152"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Reksi Ramadhan menunjukkan pemahaman dalam </v>
      </c>
      <c r="BD37" s="152"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Reza Kholisfatul menunjukkan pemahaman dalam </v>
      </c>
      <c r="BD38" s="152"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Ridho Taufiq Hidayat menunjukkan pemahaman dalam </v>
      </c>
      <c r="BD39" s="152"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Riffan Maulana menunjukkan pemahaman dalam </v>
      </c>
      <c r="BD40" s="152"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Rindyani Tungga Dewi menunjukkan pemahaman dalam </v>
      </c>
      <c r="BD41" s="152"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Rizik Abdilah menunjukkan pemahaman dalam </v>
      </c>
      <c r="BD42" s="152"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Rizki Putra Pratama menunjukkan pemahaman dalam </v>
      </c>
      <c r="BD43" s="152"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Rizky Ramadhan menunjukkan pemahaman dalam </v>
      </c>
      <c r="BD44" s="152"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Septiawan Pratama menunjukkan pemahaman dalam </v>
      </c>
      <c r="BD45" s="152"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Setiawan Ramadhan Albani menunjukkan pemahaman dalam </v>
      </c>
      <c r="BD46" s="152"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Surya Affandi menunjukkan pemahaman dalam </v>
      </c>
      <c r="BD47" s="152"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Wiki Handoko menunjukkan pemahaman dalam </v>
      </c>
      <c r="BD48" s="152"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"&amp;INTRAKURIKULER!D13</f>
        <v>MATA PELAJARAN : Sejarah</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5'!D8</f>
        <v>1</v>
      </c>
      <c r="F15" s="365"/>
      <c r="G15" s="365">
        <f>'TP 5'!D9</f>
        <v>2</v>
      </c>
      <c r="H15" s="365"/>
      <c r="I15" s="365">
        <f>'TP 5'!D10</f>
        <v>3</v>
      </c>
      <c r="J15" s="365"/>
      <c r="K15" s="365">
        <f>'TP 5'!D11</f>
        <v>4</v>
      </c>
      <c r="L15" s="365"/>
      <c r="M15" s="365">
        <f>'TP 5'!D12</f>
        <v>5</v>
      </c>
      <c r="N15" s="365"/>
      <c r="O15" s="365">
        <f>'TP 5'!D13</f>
        <v>6</v>
      </c>
      <c r="P15" s="365"/>
      <c r="Q15" s="365">
        <f>'TP 5'!D14</f>
        <v>7</v>
      </c>
      <c r="R15" s="365"/>
      <c r="S15" s="365">
        <f>'TP 5'!D15</f>
        <v>8</v>
      </c>
      <c r="T15" s="365"/>
      <c r="U15" s="365">
        <f>'TP 5'!D16</f>
        <v>9</v>
      </c>
      <c r="V15" s="365"/>
      <c r="W15" s="365">
        <f>'TP 5'!D17</f>
        <v>10</v>
      </c>
      <c r="X15" s="365"/>
      <c r="Y15" s="365">
        <f>'TP 5'!D18</f>
        <v>11</v>
      </c>
      <c r="Z15" s="365"/>
      <c r="AA15" s="365">
        <f>'TP 5'!D19</f>
        <v>12</v>
      </c>
      <c r="AB15" s="365"/>
      <c r="AC15" s="365">
        <f>'TP 5'!D20</f>
        <v>13</v>
      </c>
      <c r="AD15" s="365"/>
      <c r="AE15" s="365">
        <f>'TP 5'!D21</f>
        <v>14</v>
      </c>
      <c r="AF15" s="365"/>
      <c r="AG15" s="365">
        <f>'TP 5'!D22</f>
        <v>15</v>
      </c>
      <c r="AH15" s="365"/>
      <c r="AI15" s="365">
        <f>'TP 5'!D23</f>
        <v>16</v>
      </c>
      <c r="AJ15" s="365"/>
      <c r="AK15" s="365">
        <f>'TP 5'!D24</f>
        <v>17</v>
      </c>
      <c r="AL15" s="365"/>
      <c r="AM15" s="365">
        <f>'TP 5'!D25</f>
        <v>18</v>
      </c>
      <c r="AN15" s="365"/>
      <c r="AO15" s="365">
        <f>'TP 5'!D26</f>
        <v>19</v>
      </c>
      <c r="AP15" s="365"/>
      <c r="AQ15" s="365">
        <f>'TP 5'!D27</f>
        <v>20</v>
      </c>
      <c r="AR15" s="365"/>
      <c r="AS15" s="365">
        <f>'TP 5'!D28</f>
        <v>21</v>
      </c>
      <c r="AT15" s="365"/>
      <c r="AU15" s="365">
        <f>'TP 5'!D29</f>
        <v>22</v>
      </c>
      <c r="AV15" s="365"/>
      <c r="AW15" s="365">
        <f>'TP 5'!D30</f>
        <v>23</v>
      </c>
      <c r="AX15" s="365"/>
      <c r="AY15" s="365">
        <f>'TP 5'!D31</f>
        <v>24</v>
      </c>
      <c r="AZ15" s="365"/>
      <c r="BA15" s="365">
        <f>'TP 5'!D32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"&amp;INTRAKURIKULER!D14</f>
        <v>MATA PELAJARAN : Seni Budaya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6'!D8</f>
        <v>1</v>
      </c>
      <c r="F15" s="365"/>
      <c r="G15" s="365">
        <f>'TP 6'!D9</f>
        <v>2</v>
      </c>
      <c r="H15" s="365"/>
      <c r="I15" s="365">
        <f>'TP 6'!D10</f>
        <v>3</v>
      </c>
      <c r="J15" s="365"/>
      <c r="K15" s="365">
        <f>'TP 6'!D11</f>
        <v>4</v>
      </c>
      <c r="L15" s="365"/>
      <c r="M15" s="365">
        <f>'TP 6'!D12</f>
        <v>5</v>
      </c>
      <c r="N15" s="365"/>
      <c r="O15" s="365">
        <f>'TP 6'!D13</f>
        <v>6</v>
      </c>
      <c r="P15" s="365"/>
      <c r="Q15" s="365">
        <f>'TP 6'!D14</f>
        <v>7</v>
      </c>
      <c r="R15" s="365"/>
      <c r="S15" s="365">
        <f>'TP 6'!D15</f>
        <v>8</v>
      </c>
      <c r="T15" s="365"/>
      <c r="U15" s="365">
        <f>'TP 6'!D16</f>
        <v>9</v>
      </c>
      <c r="V15" s="365"/>
      <c r="W15" s="365">
        <f>'TP 6'!D17</f>
        <v>10</v>
      </c>
      <c r="X15" s="365"/>
      <c r="Y15" s="365">
        <f>'TP 6'!D18</f>
        <v>11</v>
      </c>
      <c r="Z15" s="365"/>
      <c r="AA15" s="365">
        <f>'TP 6'!D19</f>
        <v>12</v>
      </c>
      <c r="AB15" s="365"/>
      <c r="AC15" s="365">
        <f>'TP 6'!D20</f>
        <v>13</v>
      </c>
      <c r="AD15" s="365"/>
      <c r="AE15" s="365">
        <f>'TP 6'!D21</f>
        <v>14</v>
      </c>
      <c r="AF15" s="365"/>
      <c r="AG15" s="365">
        <f>'TP 6'!D22</f>
        <v>15</v>
      </c>
      <c r="AH15" s="365"/>
      <c r="AI15" s="365">
        <f>'TP 6'!D23</f>
        <v>16</v>
      </c>
      <c r="AJ15" s="365"/>
      <c r="AK15" s="365">
        <f>'TP 6'!D24</f>
        <v>17</v>
      </c>
      <c r="AL15" s="365"/>
      <c r="AM15" s="365">
        <f>'TP 6'!D25</f>
        <v>18</v>
      </c>
      <c r="AN15" s="365"/>
      <c r="AO15" s="365">
        <f>'TP 6'!D26</f>
        <v>19</v>
      </c>
      <c r="AP15" s="365"/>
      <c r="AQ15" s="365">
        <f>'TP 6'!D27</f>
        <v>20</v>
      </c>
      <c r="AR15" s="365"/>
      <c r="AS15" s="365">
        <f>'TP 6'!D28</f>
        <v>21</v>
      </c>
      <c r="AT15" s="365"/>
      <c r="AU15" s="365">
        <f>'TP 6'!D29</f>
        <v>22</v>
      </c>
      <c r="AV15" s="365"/>
      <c r="AW15" s="365">
        <f>'TP 6'!D30</f>
        <v>23</v>
      </c>
      <c r="AX15" s="365"/>
      <c r="AY15" s="365">
        <f>'TP 6'!D31</f>
        <v>24</v>
      </c>
      <c r="AZ15" s="365"/>
      <c r="BA15" s="365">
        <f>'TP 6'!D32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"&amp;INTRAKURIKULER!D15</f>
        <v>MATA PELAJARAN : Muatan Lokal</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7'!D8</f>
        <v>1</v>
      </c>
      <c r="F15" s="365"/>
      <c r="G15" s="365">
        <f>'TP 7'!D9</f>
        <v>2</v>
      </c>
      <c r="H15" s="365"/>
      <c r="I15" s="365">
        <f>'TP 7'!D10</f>
        <v>3</v>
      </c>
      <c r="J15" s="365"/>
      <c r="K15" s="365">
        <f>'TP 7'!D11</f>
        <v>4</v>
      </c>
      <c r="L15" s="365"/>
      <c r="M15" s="365">
        <f>'TP 7'!D12</f>
        <v>5</v>
      </c>
      <c r="N15" s="365"/>
      <c r="O15" s="365">
        <f>'TP 7'!D13</f>
        <v>6</v>
      </c>
      <c r="P15" s="365"/>
      <c r="Q15" s="365">
        <f>'TP 7'!D14</f>
        <v>7</v>
      </c>
      <c r="R15" s="365"/>
      <c r="S15" s="365">
        <f>'TP 7'!D15</f>
        <v>8</v>
      </c>
      <c r="T15" s="365"/>
      <c r="U15" s="365">
        <f>'TP 7'!D16</f>
        <v>9</v>
      </c>
      <c r="V15" s="365"/>
      <c r="W15" s="365">
        <f>'TP 7'!D17</f>
        <v>10</v>
      </c>
      <c r="X15" s="365"/>
      <c r="Y15" s="365">
        <f>'TP 7'!D18</f>
        <v>11</v>
      </c>
      <c r="Z15" s="365"/>
      <c r="AA15" s="365">
        <f>'TP 7'!D19</f>
        <v>12</v>
      </c>
      <c r="AB15" s="365"/>
      <c r="AC15" s="365">
        <f>'TP 7'!D20</f>
        <v>13</v>
      </c>
      <c r="AD15" s="365"/>
      <c r="AE15" s="365">
        <f>'TP 7'!D21</f>
        <v>14</v>
      </c>
      <c r="AF15" s="365"/>
      <c r="AG15" s="365">
        <f>'TP 7'!D22</f>
        <v>15</v>
      </c>
      <c r="AH15" s="365"/>
      <c r="AI15" s="365">
        <f>'TP 7'!D23</f>
        <v>16</v>
      </c>
      <c r="AJ15" s="365"/>
      <c r="AK15" s="365">
        <f>'TP 7'!D24</f>
        <v>17</v>
      </c>
      <c r="AL15" s="365"/>
      <c r="AM15" s="365">
        <f>'TP 7'!D25</f>
        <v>18</v>
      </c>
      <c r="AN15" s="365"/>
      <c r="AO15" s="365">
        <f>'TP 7'!D26</f>
        <v>19</v>
      </c>
      <c r="AP15" s="365"/>
      <c r="AQ15" s="365">
        <f>'TP 7'!D27</f>
        <v>20</v>
      </c>
      <c r="AR15" s="365"/>
      <c r="AS15" s="365">
        <f>'TP 7'!D28</f>
        <v>21</v>
      </c>
      <c r="AT15" s="365"/>
      <c r="AU15" s="365">
        <f>'TP 7'!D29</f>
        <v>22</v>
      </c>
      <c r="AV15" s="365"/>
      <c r="AW15" s="365">
        <f>'TP 7'!D30</f>
        <v>23</v>
      </c>
      <c r="AX15" s="365"/>
      <c r="AY15" s="365">
        <f>'TP 7'!D31</f>
        <v>24</v>
      </c>
      <c r="AZ15" s="365"/>
      <c r="BA15" s="365">
        <f>'TP 7'!D32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"&amp;INTRAKURIKULER!D16</f>
        <v>MATA PELAJARAN : Matematika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8'!D8</f>
        <v>1</v>
      </c>
      <c r="F15" s="365"/>
      <c r="G15" s="365">
        <f>'TP 8'!D9</f>
        <v>2</v>
      </c>
      <c r="H15" s="365"/>
      <c r="I15" s="365">
        <f>'TP 8'!D10</f>
        <v>3</v>
      </c>
      <c r="J15" s="365"/>
      <c r="K15" s="365">
        <f>'TP 8'!D11</f>
        <v>4</v>
      </c>
      <c r="L15" s="365"/>
      <c r="M15" s="365">
        <f>'TP 8'!D12</f>
        <v>5</v>
      </c>
      <c r="N15" s="365"/>
      <c r="O15" s="365">
        <f>'TP 8'!D13</f>
        <v>6</v>
      </c>
      <c r="P15" s="365"/>
      <c r="Q15" s="365">
        <f>'TP 8'!D14</f>
        <v>7</v>
      </c>
      <c r="R15" s="365"/>
      <c r="S15" s="365">
        <f>'TP 8'!D15</f>
        <v>8</v>
      </c>
      <c r="T15" s="365"/>
      <c r="U15" s="365">
        <f>'TP 8'!D16</f>
        <v>9</v>
      </c>
      <c r="V15" s="365"/>
      <c r="W15" s="365">
        <f>'TP 8'!D17</f>
        <v>10</v>
      </c>
      <c r="X15" s="365"/>
      <c r="Y15" s="365">
        <f>'TP 8'!D18</f>
        <v>11</v>
      </c>
      <c r="Z15" s="365"/>
      <c r="AA15" s="365">
        <f>'TP 8'!D19</f>
        <v>12</v>
      </c>
      <c r="AB15" s="365"/>
      <c r="AC15" s="365">
        <f>'TP 8'!D20</f>
        <v>13</v>
      </c>
      <c r="AD15" s="365"/>
      <c r="AE15" s="365">
        <f>'TP 8'!D21</f>
        <v>14</v>
      </c>
      <c r="AF15" s="365"/>
      <c r="AG15" s="365">
        <f>'TP 8'!D22</f>
        <v>15</v>
      </c>
      <c r="AH15" s="365"/>
      <c r="AI15" s="365">
        <f>'TP 8'!D23</f>
        <v>16</v>
      </c>
      <c r="AJ15" s="365"/>
      <c r="AK15" s="365">
        <f>'TP 8'!D24</f>
        <v>17</v>
      </c>
      <c r="AL15" s="365"/>
      <c r="AM15" s="365">
        <f>'TP 8'!D25</f>
        <v>18</v>
      </c>
      <c r="AN15" s="365"/>
      <c r="AO15" s="365">
        <f>'TP 8'!D26</f>
        <v>19</v>
      </c>
      <c r="AP15" s="365"/>
      <c r="AQ15" s="365">
        <f>'TP 8'!D27</f>
        <v>20</v>
      </c>
      <c r="AR15" s="365"/>
      <c r="AS15" s="365">
        <f>'TP 8'!D28</f>
        <v>21</v>
      </c>
      <c r="AT15" s="365"/>
      <c r="AU15" s="365">
        <f>'TP 8'!D29</f>
        <v>22</v>
      </c>
      <c r="AV15" s="365"/>
      <c r="AW15" s="365">
        <f>'TP 8'!D30</f>
        <v>23</v>
      </c>
      <c r="AX15" s="365"/>
      <c r="AY15" s="365">
        <f>'TP 8'!D31</f>
        <v>24</v>
      </c>
      <c r="AZ15" s="365"/>
      <c r="BA15" s="365">
        <f>'TP 8'!D32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"&amp;INTRAKURIKULER!D17</f>
        <v>MATA PELAJARAN : Bahasa Inggris</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9'!D8</f>
        <v>1</v>
      </c>
      <c r="F15" s="365"/>
      <c r="G15" s="365">
        <f>'TP 9'!D9</f>
        <v>2</v>
      </c>
      <c r="H15" s="365"/>
      <c r="I15" s="365">
        <f>'TP 9'!D10</f>
        <v>3</v>
      </c>
      <c r="J15" s="365"/>
      <c r="K15" s="365">
        <f>'TP 9'!D11</f>
        <v>4</v>
      </c>
      <c r="L15" s="365"/>
      <c r="M15" s="365">
        <f>'TP 9'!D12</f>
        <v>5</v>
      </c>
      <c r="N15" s="365"/>
      <c r="O15" s="365">
        <f>'TP 9'!D13</f>
        <v>6</v>
      </c>
      <c r="P15" s="365"/>
      <c r="Q15" s="365">
        <f>'TP 9'!D14</f>
        <v>7</v>
      </c>
      <c r="R15" s="365"/>
      <c r="S15" s="365">
        <f>'TP 9'!D15</f>
        <v>8</v>
      </c>
      <c r="T15" s="365"/>
      <c r="U15" s="365">
        <f>'TP 9'!D16</f>
        <v>9</v>
      </c>
      <c r="V15" s="365"/>
      <c r="W15" s="365">
        <f>'TP 9'!D17</f>
        <v>10</v>
      </c>
      <c r="X15" s="365"/>
      <c r="Y15" s="365">
        <f>'TP 9'!D18</f>
        <v>11</v>
      </c>
      <c r="Z15" s="365"/>
      <c r="AA15" s="365">
        <f>'TP 9'!D19</f>
        <v>12</v>
      </c>
      <c r="AB15" s="365"/>
      <c r="AC15" s="365">
        <f>'TP 9'!D20</f>
        <v>13</v>
      </c>
      <c r="AD15" s="365"/>
      <c r="AE15" s="365">
        <f>'TP 9'!D21</f>
        <v>14</v>
      </c>
      <c r="AF15" s="365"/>
      <c r="AG15" s="365">
        <f>'TP 9'!D22</f>
        <v>15</v>
      </c>
      <c r="AH15" s="365"/>
      <c r="AI15" s="365">
        <f>'TP 9'!D23</f>
        <v>16</v>
      </c>
      <c r="AJ15" s="365"/>
      <c r="AK15" s="365">
        <f>'TP 9'!D24</f>
        <v>17</v>
      </c>
      <c r="AL15" s="365"/>
      <c r="AM15" s="365">
        <f>'TP 9'!D25</f>
        <v>18</v>
      </c>
      <c r="AN15" s="365"/>
      <c r="AO15" s="365">
        <f>'TP 9'!D26</f>
        <v>19</v>
      </c>
      <c r="AP15" s="365"/>
      <c r="AQ15" s="365">
        <f>'TP 9'!D27</f>
        <v>20</v>
      </c>
      <c r="AR15" s="365"/>
      <c r="AS15" s="365">
        <f>'TP 9'!D28</f>
        <v>21</v>
      </c>
      <c r="AT15" s="365"/>
      <c r="AU15" s="365">
        <f>'TP 9'!D29</f>
        <v>22</v>
      </c>
      <c r="AV15" s="365"/>
      <c r="AW15" s="365">
        <f>'TP 9'!D30</f>
        <v>23</v>
      </c>
      <c r="AX15" s="365"/>
      <c r="AY15" s="365">
        <f>'TP 9'!D31</f>
        <v>24</v>
      </c>
      <c r="AZ15" s="365"/>
      <c r="BA15" s="365">
        <f>'TP 9'!D32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"&amp;INTRAKURIKULER!D18</f>
        <v>MATA PELAJARAN : Informatika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10'!D8</f>
        <v>1</v>
      </c>
      <c r="F15" s="365"/>
      <c r="G15" s="365">
        <f>'TP 10'!D9</f>
        <v>2</v>
      </c>
      <c r="H15" s="365"/>
      <c r="I15" s="365">
        <f>'TP 10'!D10</f>
        <v>3</v>
      </c>
      <c r="J15" s="365"/>
      <c r="K15" s="365">
        <f>'TP 10'!D11</f>
        <v>4</v>
      </c>
      <c r="L15" s="365"/>
      <c r="M15" s="365">
        <f>'TP 10'!D12</f>
        <v>5</v>
      </c>
      <c r="N15" s="365"/>
      <c r="O15" s="365">
        <f>'TP 10'!D13</f>
        <v>6</v>
      </c>
      <c r="P15" s="365"/>
      <c r="Q15" s="365">
        <f>'TP 10'!D14</f>
        <v>7</v>
      </c>
      <c r="R15" s="365"/>
      <c r="S15" s="365">
        <f>'TP 10'!D15</f>
        <v>8</v>
      </c>
      <c r="T15" s="365"/>
      <c r="U15" s="365">
        <f>'TP 10'!D16</f>
        <v>9</v>
      </c>
      <c r="V15" s="365"/>
      <c r="W15" s="365">
        <f>'TP 10'!D17</f>
        <v>10</v>
      </c>
      <c r="X15" s="365"/>
      <c r="Y15" s="365">
        <f>'TP 10'!D18</f>
        <v>11</v>
      </c>
      <c r="Z15" s="365"/>
      <c r="AA15" s="365">
        <f>'TP 10'!D19</f>
        <v>12</v>
      </c>
      <c r="AB15" s="365"/>
      <c r="AC15" s="365">
        <f>'TP 10'!D20</f>
        <v>13</v>
      </c>
      <c r="AD15" s="365"/>
      <c r="AE15" s="365">
        <f>'TP 10'!D21</f>
        <v>14</v>
      </c>
      <c r="AF15" s="365"/>
      <c r="AG15" s="365">
        <f>'TP 10'!D22</f>
        <v>15</v>
      </c>
      <c r="AH15" s="365"/>
      <c r="AI15" s="365">
        <f>'TP 10'!D23</f>
        <v>16</v>
      </c>
      <c r="AJ15" s="365"/>
      <c r="AK15" s="365">
        <f>'TP 10'!D24</f>
        <v>17</v>
      </c>
      <c r="AL15" s="365"/>
      <c r="AM15" s="365">
        <f>'TP 10'!D25</f>
        <v>18</v>
      </c>
      <c r="AN15" s="365"/>
      <c r="AO15" s="365">
        <f>'TP 10'!D26</f>
        <v>19</v>
      </c>
      <c r="AP15" s="365"/>
      <c r="AQ15" s="365">
        <f>'TP 10'!D27</f>
        <v>20</v>
      </c>
      <c r="AR15" s="365"/>
      <c r="AS15" s="365">
        <f>'TP 10'!D28</f>
        <v>21</v>
      </c>
      <c r="AT15" s="365"/>
      <c r="AU15" s="365">
        <f>'TP 10'!D29</f>
        <v>22</v>
      </c>
      <c r="AV15" s="365"/>
      <c r="AW15" s="365">
        <f>'TP 10'!D30</f>
        <v>23</v>
      </c>
      <c r="AX15" s="365"/>
      <c r="AY15" s="365">
        <f>'TP 10'!D31</f>
        <v>24</v>
      </c>
      <c r="AZ15" s="365"/>
      <c r="BA15" s="365">
        <f>'TP 10'!D32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"&amp;INTRAKURIKULER!D19</f>
        <v>MATA PELAJARAN : Projek Ilmu Pengetahuan Alam dan Sosial</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11'!D8</f>
        <v>1</v>
      </c>
      <c r="F15" s="365"/>
      <c r="G15" s="365">
        <f>'TP 11'!D9</f>
        <v>2</v>
      </c>
      <c r="H15" s="365"/>
      <c r="I15" s="365">
        <f>'TP 11'!D10</f>
        <v>3</v>
      </c>
      <c r="J15" s="365"/>
      <c r="K15" s="365">
        <f>'TP 11'!D11</f>
        <v>4</v>
      </c>
      <c r="L15" s="365"/>
      <c r="M15" s="365">
        <f>'TP 11'!D12</f>
        <v>5</v>
      </c>
      <c r="N15" s="365"/>
      <c r="O15" s="365">
        <f>'TP 11'!D13</f>
        <v>6</v>
      </c>
      <c r="P15" s="365"/>
      <c r="Q15" s="365">
        <f>'TP 11'!D14</f>
        <v>7</v>
      </c>
      <c r="R15" s="365"/>
      <c r="S15" s="365">
        <f>'TP 11'!D15</f>
        <v>8</v>
      </c>
      <c r="T15" s="365"/>
      <c r="U15" s="365">
        <f>'TP 11'!D16</f>
        <v>9</v>
      </c>
      <c r="V15" s="365"/>
      <c r="W15" s="365">
        <f>'TP 11'!D17</f>
        <v>10</v>
      </c>
      <c r="X15" s="365"/>
      <c r="Y15" s="365">
        <f>'TP 11'!D18</f>
        <v>11</v>
      </c>
      <c r="Z15" s="365"/>
      <c r="AA15" s="365">
        <f>'TP 11'!D19</f>
        <v>12</v>
      </c>
      <c r="AB15" s="365"/>
      <c r="AC15" s="365">
        <f>'TP 11'!D20</f>
        <v>13</v>
      </c>
      <c r="AD15" s="365"/>
      <c r="AE15" s="365">
        <f>'TP 11'!D21</f>
        <v>14</v>
      </c>
      <c r="AF15" s="365"/>
      <c r="AG15" s="365">
        <f>'TP 11'!D22</f>
        <v>15</v>
      </c>
      <c r="AH15" s="365"/>
      <c r="AI15" s="365">
        <f>'TP 11'!D23</f>
        <v>16</v>
      </c>
      <c r="AJ15" s="365"/>
      <c r="AK15" s="365">
        <f>'TP 11'!D24</f>
        <v>17</v>
      </c>
      <c r="AL15" s="365"/>
      <c r="AM15" s="365">
        <f>'TP 11'!D25</f>
        <v>18</v>
      </c>
      <c r="AN15" s="365"/>
      <c r="AO15" s="365">
        <f>'TP 11'!D26</f>
        <v>19</v>
      </c>
      <c r="AP15" s="365"/>
      <c r="AQ15" s="365">
        <f>'TP 11'!D27</f>
        <v>20</v>
      </c>
      <c r="AR15" s="365"/>
      <c r="AS15" s="365">
        <f>'TP 11'!D28</f>
        <v>21</v>
      </c>
      <c r="AT15" s="365"/>
      <c r="AU15" s="365">
        <f>'TP 11'!D29</f>
        <v>22</v>
      </c>
      <c r="AV15" s="365"/>
      <c r="AW15" s="365">
        <f>'TP 11'!D30</f>
        <v>23</v>
      </c>
      <c r="AX15" s="365"/>
      <c r="AY15" s="365">
        <f>'TP 11'!D31</f>
        <v>24</v>
      </c>
      <c r="AZ15" s="365"/>
      <c r="BA15" s="365">
        <f>'TP 11'!D32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"&amp;INTRAKURIKULER!D20</f>
        <v>MATA PELAJARAN : Dasar-dasar Program Keahlian</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12'!D8</f>
        <v>1</v>
      </c>
      <c r="F15" s="365"/>
      <c r="G15" s="365">
        <f>'TP 12'!D9</f>
        <v>2</v>
      </c>
      <c r="H15" s="365"/>
      <c r="I15" s="365">
        <f>'TP 12'!D10</f>
        <v>3</v>
      </c>
      <c r="J15" s="365"/>
      <c r="K15" s="365">
        <f>'TP 12'!D11</f>
        <v>4</v>
      </c>
      <c r="L15" s="365"/>
      <c r="M15" s="365">
        <f>'TP 12'!D12</f>
        <v>5</v>
      </c>
      <c r="N15" s="365"/>
      <c r="O15" s="365">
        <f>'TP 12'!D13</f>
        <v>6</v>
      </c>
      <c r="P15" s="365"/>
      <c r="Q15" s="365">
        <f>'TP 12'!D14</f>
        <v>7</v>
      </c>
      <c r="R15" s="365"/>
      <c r="S15" s="365">
        <f>'TP 12'!D15</f>
        <v>8</v>
      </c>
      <c r="T15" s="365"/>
      <c r="U15" s="365">
        <f>'TP 12'!D16</f>
        <v>9</v>
      </c>
      <c r="V15" s="365"/>
      <c r="W15" s="365">
        <f>'TP 12'!D17</f>
        <v>10</v>
      </c>
      <c r="X15" s="365"/>
      <c r="Y15" s="365">
        <f>'TP 12'!D18</f>
        <v>11</v>
      </c>
      <c r="Z15" s="365"/>
      <c r="AA15" s="365">
        <f>'TP 12'!D19</f>
        <v>12</v>
      </c>
      <c r="AB15" s="365"/>
      <c r="AC15" s="365">
        <f>'TP 12'!D20</f>
        <v>13</v>
      </c>
      <c r="AD15" s="365"/>
      <c r="AE15" s="365">
        <f>'TP 12'!D21</f>
        <v>14</v>
      </c>
      <c r="AF15" s="365"/>
      <c r="AG15" s="365">
        <f>'TP 12'!D22</f>
        <v>15</v>
      </c>
      <c r="AH15" s="365"/>
      <c r="AI15" s="365">
        <f>'TP 12'!D23</f>
        <v>16</v>
      </c>
      <c r="AJ15" s="365"/>
      <c r="AK15" s="365">
        <f>'TP 12'!D24</f>
        <v>17</v>
      </c>
      <c r="AL15" s="365"/>
      <c r="AM15" s="365">
        <f>'TP 12'!D25</f>
        <v>18</v>
      </c>
      <c r="AN15" s="365"/>
      <c r="AO15" s="365">
        <f>'TP 12'!D26</f>
        <v>19</v>
      </c>
      <c r="AP15" s="365"/>
      <c r="AQ15" s="365">
        <f>'TP 12'!D27</f>
        <v>20</v>
      </c>
      <c r="AR15" s="365"/>
      <c r="AS15" s="365">
        <f>'TP 12'!D28</f>
        <v>21</v>
      </c>
      <c r="AT15" s="365"/>
      <c r="AU15" s="365">
        <f>'TP 12'!D29</f>
        <v>22</v>
      </c>
      <c r="AV15" s="365"/>
      <c r="AW15" s="365">
        <f>'TP 12'!D30</f>
        <v>23</v>
      </c>
      <c r="AX15" s="365"/>
      <c r="AY15" s="365">
        <f>'TP 12'!D31</f>
        <v>24</v>
      </c>
      <c r="AZ15" s="365"/>
      <c r="BA15" s="365">
        <f>'TP 12'!D32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"&amp;INTRAKURIKULER!D21</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13'!D8</f>
        <v>1</v>
      </c>
      <c r="F15" s="365"/>
      <c r="G15" s="365">
        <f>'TP 13'!D9</f>
        <v>2</v>
      </c>
      <c r="H15" s="365"/>
      <c r="I15" s="365">
        <f>'TP 13'!D10</f>
        <v>3</v>
      </c>
      <c r="J15" s="365"/>
      <c r="K15" s="365">
        <f>'TP 13'!D11</f>
        <v>4</v>
      </c>
      <c r="L15" s="365"/>
      <c r="M15" s="365">
        <f>'TP 13'!D12</f>
        <v>5</v>
      </c>
      <c r="N15" s="365"/>
      <c r="O15" s="365">
        <f>'TP 13'!D13</f>
        <v>6</v>
      </c>
      <c r="P15" s="365"/>
      <c r="Q15" s="365">
        <f>'TP 13'!D14</f>
        <v>7</v>
      </c>
      <c r="R15" s="365"/>
      <c r="S15" s="365">
        <f>'TP 13'!D15</f>
        <v>8</v>
      </c>
      <c r="T15" s="365"/>
      <c r="U15" s="365">
        <f>'TP 13'!D16</f>
        <v>9</v>
      </c>
      <c r="V15" s="365"/>
      <c r="W15" s="365">
        <f>'TP 13'!D17</f>
        <v>10</v>
      </c>
      <c r="X15" s="365"/>
      <c r="Y15" s="365">
        <f>'TP 13'!D18</f>
        <v>11</v>
      </c>
      <c r="Z15" s="365"/>
      <c r="AA15" s="365">
        <f>'TP 13'!D19</f>
        <v>12</v>
      </c>
      <c r="AB15" s="365"/>
      <c r="AC15" s="365">
        <f>'TP 13'!D20</f>
        <v>13</v>
      </c>
      <c r="AD15" s="365"/>
      <c r="AE15" s="365">
        <f>'TP 13'!D21</f>
        <v>14</v>
      </c>
      <c r="AF15" s="365"/>
      <c r="AG15" s="365">
        <f>'TP 13'!D22</f>
        <v>15</v>
      </c>
      <c r="AH15" s="365"/>
      <c r="AI15" s="365">
        <f>'TP 13'!D23</f>
        <v>16</v>
      </c>
      <c r="AJ15" s="365"/>
      <c r="AK15" s="365">
        <f>'TP 13'!D24</f>
        <v>17</v>
      </c>
      <c r="AL15" s="365"/>
      <c r="AM15" s="365">
        <f>'TP 13'!D25</f>
        <v>18</v>
      </c>
      <c r="AN15" s="365"/>
      <c r="AO15" s="365">
        <f>'TP 13'!D26</f>
        <v>19</v>
      </c>
      <c r="AP15" s="365"/>
      <c r="AQ15" s="365">
        <f>'TP 13'!D27</f>
        <v>20</v>
      </c>
      <c r="AR15" s="365"/>
      <c r="AS15" s="365">
        <f>'TP 13'!D28</f>
        <v>21</v>
      </c>
      <c r="AT15" s="365"/>
      <c r="AU15" s="365">
        <f>'TP 13'!D29</f>
        <v>22</v>
      </c>
      <c r="AV15" s="365"/>
      <c r="AW15" s="365">
        <f>'TP 13'!D30</f>
        <v>23</v>
      </c>
      <c r="AX15" s="365"/>
      <c r="AY15" s="365">
        <f>'TP 13'!D31</f>
        <v>24</v>
      </c>
      <c r="AZ15" s="365"/>
      <c r="BA15" s="365">
        <f>'TP 13'!D32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Ardian Saputra menunjukkan pemahaman dalam </v>
      </c>
      <c r="BD18" s="149" t="str">
        <f t="shared" ref="BD18:BD56" si="58">FJ18</f>
        <v xml:space="preserve">Ardian Saputra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Ardian Saputra menunjukkan pemahaman dalam </v>
      </c>
      <c r="FH18" s="44"/>
      <c r="FI18" s="44"/>
      <c r="FJ18" s="44" t="str">
        <f t="shared" si="56"/>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Arga Celsa Saputra menunjukkan pemahaman dalam </v>
      </c>
      <c r="BD19" s="149" t="str">
        <f t="shared" si="58"/>
        <v xml:space="preserve">Arga Celsa Saputra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Arga Celsa Saputra menunjukkan pemahaman dalam </v>
      </c>
      <c r="FH19" s="44"/>
      <c r="FI19" s="44"/>
      <c r="FJ19" s="44" t="str">
        <f t="shared" si="5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Arif Subhiansyah menunjukkan pemahaman dalam </v>
      </c>
      <c r="BD20" s="149" t="str">
        <f t="shared" si="58"/>
        <v xml:space="preserve">Arif Subhiansyah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Arif Subhiansyah menunjukkan pemahaman dalam </v>
      </c>
      <c r="FH20" s="44"/>
      <c r="FI20" s="44"/>
      <c r="FJ20" s="44" t="str">
        <f t="shared" si="5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Asmah Wati menunjukkan pemahaman dalam </v>
      </c>
      <c r="BD21" s="149" t="str">
        <f t="shared" si="58"/>
        <v xml:space="preserve">Asmah Wati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Asmah Wati menunjukkan pemahaman dalam </v>
      </c>
      <c r="FH21" s="44"/>
      <c r="FI21" s="44"/>
      <c r="FJ21" s="44" t="str">
        <f t="shared" si="5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Benny Alfarizi menunjukkan pemahaman dalam </v>
      </c>
      <c r="BD22" s="149" t="str">
        <f t="shared" si="58"/>
        <v xml:space="preserve">Benny Alfarizi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Benny Alfarizi menunjukkan pemahaman dalam </v>
      </c>
      <c r="FH22" s="44"/>
      <c r="FI22" s="44"/>
      <c r="FJ22" s="44" t="str">
        <f t="shared" si="5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Dimas Doni Pratama menunjukkan pemahaman dalam </v>
      </c>
      <c r="BD23" s="149" t="str">
        <f t="shared" si="58"/>
        <v xml:space="preserve">Dimas Doni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Dimas Doni Pratama menunjukkan pemahaman dalam </v>
      </c>
      <c r="FH23" s="44"/>
      <c r="FI23" s="44"/>
      <c r="FJ23" s="44" t="str">
        <f t="shared" si="5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Ferdi Andriansah menunjukkan pemahaman dalam </v>
      </c>
      <c r="BD24" s="149" t="str">
        <f t="shared" si="58"/>
        <v xml:space="preserve">Ferdi Andriansah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Ferdi Andriansah menunjukkan pemahaman dalam </v>
      </c>
      <c r="FH24" s="44"/>
      <c r="FI24" s="44"/>
      <c r="FJ24" s="44" t="str">
        <f t="shared" si="5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Galih Saputra menunjukkan pemahaman dalam </v>
      </c>
      <c r="BD25" s="149" t="str">
        <f t="shared" si="58"/>
        <v xml:space="preserve">Galih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Galih Saputra menunjukkan pemahaman dalam </v>
      </c>
      <c r="FH25" s="44"/>
      <c r="FI25" s="44"/>
      <c r="FJ25" s="44" t="str">
        <f t="shared" si="5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Herios Dwi Prayoga menunjukkan pemahaman dalam </v>
      </c>
      <c r="BD26" s="149" t="str">
        <f t="shared" si="58"/>
        <v xml:space="preserve">Herios Dwi Prayoga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Herios Dwi Prayoga menunjukkan pemahaman dalam </v>
      </c>
      <c r="FH26" s="44"/>
      <c r="FI26" s="44"/>
      <c r="FJ26" s="44" t="str">
        <f t="shared" si="5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Hizqi Iqbal Wijaya menunjukkan pemahaman dalam </v>
      </c>
      <c r="BD27" s="149" t="str">
        <f t="shared" si="58"/>
        <v xml:space="preserve">Hizqi Iqbal Wijaya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Hizqi Iqbal Wijaya menunjukkan pemahaman dalam </v>
      </c>
      <c r="FH27" s="44"/>
      <c r="FI27" s="44"/>
      <c r="FJ27" s="44" t="str">
        <f t="shared" si="5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Iqbal Idfi Diolino menunjukkan pemahaman dalam </v>
      </c>
      <c r="BD28" s="149" t="str">
        <f t="shared" si="58"/>
        <v xml:space="preserve">Iqbal Idfi Diolino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Iqbal Idfi Diolino menunjukkan pemahaman dalam </v>
      </c>
      <c r="FH28" s="44"/>
      <c r="FI28" s="44"/>
      <c r="FJ28" s="44" t="str">
        <f t="shared" si="5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Khoirul Anam menunjukkan pemahaman dalam </v>
      </c>
      <c r="BD29" s="149" t="str">
        <f t="shared" si="58"/>
        <v xml:space="preserve">Khoirul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Khoirul Anam menunjukkan pemahaman dalam </v>
      </c>
      <c r="FH29" s="44"/>
      <c r="FI29" s="44"/>
      <c r="FJ29" s="44" t="str">
        <f t="shared" si="5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Herbi Mansyah Asshebil menunjukkan pemahaman dalam </v>
      </c>
      <c r="BD30" s="149" t="str">
        <f t="shared" si="58"/>
        <v xml:space="preserve">M. Herbi Mansyah Asshebil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Herbi Mansyah Asshebil menunjukkan pemahaman dalam </v>
      </c>
      <c r="FH30" s="44"/>
      <c r="FI30" s="44"/>
      <c r="FJ30" s="44" t="str">
        <f t="shared" si="5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Muhammad Alga Fiki menunjukkan pemahaman dalam </v>
      </c>
      <c r="BD31" s="149" t="str">
        <f t="shared" si="58"/>
        <v xml:space="preserve">Muhammad Alga Fiki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Muhammad Alga Fiki menunjukkan pemahaman dalam </v>
      </c>
      <c r="FH31" s="44"/>
      <c r="FI31" s="44"/>
      <c r="FJ31" s="44" t="str">
        <f t="shared" si="5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Farel Fauzan menunjukkan pemahaman dalam </v>
      </c>
      <c r="BD32" s="149" t="str">
        <f t="shared" si="58"/>
        <v xml:space="preserve">Muhammad Farel Fauzan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Farel Fauzan menunjukkan pemahaman dalam </v>
      </c>
      <c r="FH32" s="44"/>
      <c r="FI32" s="44"/>
      <c r="FJ32" s="44" t="str">
        <f t="shared" si="5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Fikih Cahya menunjukkan pemahaman dalam </v>
      </c>
      <c r="BD33" s="149" t="str">
        <f t="shared" si="58"/>
        <v xml:space="preserve">Muhammad Fikih Cahya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Fikih Cahya menunjukkan pemahaman dalam </v>
      </c>
      <c r="FH33" s="44"/>
      <c r="FI33" s="44"/>
      <c r="FJ33" s="44" t="str">
        <f t="shared" si="5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Muhammad Hajiansyah menunjukkan pemahaman dalam </v>
      </c>
      <c r="BD34" s="149" t="str">
        <f t="shared" si="58"/>
        <v xml:space="preserve">Muhammad Hajiansyah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Muhammad Hajiansyah menunjukkan pemahaman dalam </v>
      </c>
      <c r="FH34" s="44"/>
      <c r="FI34" s="44"/>
      <c r="FJ34" s="44" t="str">
        <f t="shared" si="5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Muhammad Saputra menunjukkan pemahaman dalam </v>
      </c>
      <c r="BD35" s="149" t="str">
        <f t="shared" si="58"/>
        <v xml:space="preserve">Muhammad Saputra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Muhammad Saputra menunjukkan pemahaman dalam </v>
      </c>
      <c r="FH35" s="44"/>
      <c r="FI35" s="44"/>
      <c r="FJ35" s="44" t="str">
        <f t="shared" si="5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Ragil Llima menunjukkan pemahaman dalam </v>
      </c>
      <c r="BD36" s="149" t="str">
        <f t="shared" si="58"/>
        <v xml:space="preserve">Ragil Llima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Ragil Llima menunjukkan pemahaman dalam </v>
      </c>
      <c r="FH36" s="44"/>
      <c r="FI36" s="44"/>
      <c r="FJ36" s="44" t="str">
        <f t="shared" si="5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Reksi Ramadhan menunjukkan pemahaman dalam </v>
      </c>
      <c r="BD37" s="149" t="str">
        <f t="shared" si="58"/>
        <v xml:space="preserve">Reksi Ramadhan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Reksi Ramadhan menunjukkan pemahaman dalam </v>
      </c>
      <c r="FH37" s="44"/>
      <c r="FI37" s="44"/>
      <c r="FJ37" s="44" t="str">
        <f t="shared" si="5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Reza Kholisfatul menunjukkan pemahaman dalam </v>
      </c>
      <c r="BD38" s="149" t="str">
        <f t="shared" si="58"/>
        <v xml:space="preserve">Reza Kholisfatul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Reza Kholisfatul menunjukkan pemahaman dalam </v>
      </c>
      <c r="FH38" s="44"/>
      <c r="FI38" s="44"/>
      <c r="FJ38" s="44" t="str">
        <f t="shared" si="5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Ridho Taufiq Hidayat menunjukkan pemahaman dalam </v>
      </c>
      <c r="BD39" s="149" t="str">
        <f t="shared" si="58"/>
        <v xml:space="preserve">Ridho Taufiq Hidayat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Ridho Taufiq Hidayat menunjukkan pemahaman dalam </v>
      </c>
      <c r="FH39" s="44"/>
      <c r="FI39" s="44"/>
      <c r="FJ39" s="44" t="str">
        <f t="shared" si="5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Riffan Maulana menunjukkan pemahaman dalam </v>
      </c>
      <c r="BD40" s="149" t="str">
        <f t="shared" si="58"/>
        <v xml:space="preserve">Riffan Maulana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Riffan Maulana menunjukkan pemahaman dalam </v>
      </c>
      <c r="FH40" s="44"/>
      <c r="FI40" s="44"/>
      <c r="FJ40" s="44" t="str">
        <f t="shared" si="5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Rindyani Tungga Dewi menunjukkan pemahaman dalam </v>
      </c>
      <c r="BD41" s="149" t="str">
        <f t="shared" si="58"/>
        <v xml:space="preserve">Rindyani Tungga Dewi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Rindyani Tungga Dewi menunjukkan pemahaman dalam </v>
      </c>
      <c r="FH41" s="44"/>
      <c r="FI41" s="44"/>
      <c r="FJ41" s="44" t="str">
        <f t="shared" si="5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Rizik Abdilah menunjukkan pemahaman dalam </v>
      </c>
      <c r="BD42" s="149" t="str">
        <f t="shared" si="58"/>
        <v xml:space="preserve">Rizik Abdilah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Rizik Abdilah menunjukkan pemahaman dalam </v>
      </c>
      <c r="FH42" s="44"/>
      <c r="FI42" s="44"/>
      <c r="FJ42" s="44" t="str">
        <f t="shared" si="5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Rizki Putra Pratama menunjukkan pemahaman dalam </v>
      </c>
      <c r="BD43" s="149" t="str">
        <f t="shared" si="58"/>
        <v xml:space="preserve">Rizki Putra Pratama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Rizki Putra Pratama menunjukkan pemahaman dalam </v>
      </c>
      <c r="FH43" s="44"/>
      <c r="FI43" s="44"/>
      <c r="FJ43" s="44" t="str">
        <f t="shared" si="5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Rizky Ramadhan menunjukkan pemahaman dalam </v>
      </c>
      <c r="BD44" s="149" t="str">
        <f t="shared" si="58"/>
        <v xml:space="preserve">Rizky Ramadhan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Rizky Ramadhan menunjukkan pemahaman dalam </v>
      </c>
      <c r="FH44" s="44"/>
      <c r="FI44" s="44"/>
      <c r="FJ44" s="44" t="str">
        <f t="shared" si="5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Septiawan Pratama menunjukkan pemahaman dalam </v>
      </c>
      <c r="BD45" s="149" t="str">
        <f t="shared" si="58"/>
        <v xml:space="preserve">Septiawan Pratama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Septiawan Pratama menunjukkan pemahaman dalam </v>
      </c>
      <c r="FH45" s="44"/>
      <c r="FI45" s="44"/>
      <c r="FJ45" s="44" t="str">
        <f t="shared" si="5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Setiawan Ramadhan Albani menunjukkan pemahaman dalam </v>
      </c>
      <c r="BD46" s="149" t="str">
        <f t="shared" si="58"/>
        <v xml:space="preserve">Setiawan Ramadhan Albani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Setiawan Ramadhan Albani menunjukkan pemahaman dalam </v>
      </c>
      <c r="FH46" s="44"/>
      <c r="FI46" s="44"/>
      <c r="FJ46" s="44" t="str">
        <f t="shared" si="5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Surya Affandi menunjukkan pemahaman dalam </v>
      </c>
      <c r="BD47" s="149" t="str">
        <f t="shared" si="58"/>
        <v xml:space="preserve">Surya Affandi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Surya Affandi menunjukkan pemahaman dalam </v>
      </c>
      <c r="FH47" s="44"/>
      <c r="FI47" s="44"/>
      <c r="FJ47" s="44" t="str">
        <f t="shared" si="5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Wiki Handoko menunjukkan pemahaman dalam </v>
      </c>
      <c r="BD48" s="149" t="str">
        <f t="shared" si="58"/>
        <v xml:space="preserve">Wiki Handoko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Wiki Handoko menunjukkan pemahaman dalam </v>
      </c>
      <c r="FH48" s="44"/>
      <c r="FI48" s="44"/>
      <c r="FJ48" s="44" t="str">
        <f t="shared" si="5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"&amp;INTRAKURIKULER!D22</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14'!D8</f>
        <v>1</v>
      </c>
      <c r="F15" s="365"/>
      <c r="G15" s="365">
        <f>'TP 14'!D9</f>
        <v>2</v>
      </c>
      <c r="H15" s="365"/>
      <c r="I15" s="365">
        <f>'TP 14'!D10</f>
        <v>3</v>
      </c>
      <c r="J15" s="365"/>
      <c r="K15" s="365">
        <f>'TP 14'!D11</f>
        <v>4</v>
      </c>
      <c r="L15" s="365"/>
      <c r="M15" s="365">
        <f>'TP 14'!D12</f>
        <v>5</v>
      </c>
      <c r="N15" s="365"/>
      <c r="O15" s="365">
        <f>'TP 14'!D13</f>
        <v>6</v>
      </c>
      <c r="P15" s="365"/>
      <c r="Q15" s="365">
        <f>'TP 14'!D14</f>
        <v>7</v>
      </c>
      <c r="R15" s="365"/>
      <c r="S15" s="365">
        <f>'TP 14'!D15</f>
        <v>8</v>
      </c>
      <c r="T15" s="365"/>
      <c r="U15" s="365">
        <f>'TP 14'!D16</f>
        <v>9</v>
      </c>
      <c r="V15" s="365"/>
      <c r="W15" s="365">
        <f>'TP 14'!D17</f>
        <v>10</v>
      </c>
      <c r="X15" s="365"/>
      <c r="Y15" s="365">
        <f>'TP 14'!D18</f>
        <v>11</v>
      </c>
      <c r="Z15" s="365"/>
      <c r="AA15" s="365">
        <f>'TP 14'!D19</f>
        <v>12</v>
      </c>
      <c r="AB15" s="365"/>
      <c r="AC15" s="365">
        <f>'TP 14'!D20</f>
        <v>13</v>
      </c>
      <c r="AD15" s="365"/>
      <c r="AE15" s="365">
        <f>'TP 14'!D21</f>
        <v>14</v>
      </c>
      <c r="AF15" s="365"/>
      <c r="AG15" s="365">
        <f>'TP 14'!D22</f>
        <v>15</v>
      </c>
      <c r="AH15" s="365"/>
      <c r="AI15" s="365">
        <f>'TP 14'!D23</f>
        <v>16</v>
      </c>
      <c r="AJ15" s="365"/>
      <c r="AK15" s="365">
        <f>'TP 14'!D24</f>
        <v>17</v>
      </c>
      <c r="AL15" s="365"/>
      <c r="AM15" s="365">
        <f>'TP 14'!D25</f>
        <v>18</v>
      </c>
      <c r="AN15" s="365"/>
      <c r="AO15" s="365">
        <f>'TP 14'!D26</f>
        <v>19</v>
      </c>
      <c r="AP15" s="365"/>
      <c r="AQ15" s="365">
        <f>'TP 14'!D27</f>
        <v>20</v>
      </c>
      <c r="AR15" s="365"/>
      <c r="AS15" s="365">
        <f>'TP 14'!D28</f>
        <v>21</v>
      </c>
      <c r="AT15" s="365"/>
      <c r="AU15" s="365">
        <f>'TP 14'!D29</f>
        <v>22</v>
      </c>
      <c r="AV15" s="365"/>
      <c r="AW15" s="365">
        <f>'TP 14'!D30</f>
        <v>23</v>
      </c>
      <c r="AX15" s="365"/>
      <c r="AY15" s="365">
        <f>'TP 14'!D31</f>
        <v>24</v>
      </c>
      <c r="AZ15" s="365"/>
      <c r="BA15" s="365">
        <f>'TP 14'!D32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FG17</f>
        <v xml:space="preserve">Alfi Nur Fuad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FG18</f>
        <v xml:space="preserve">Ardian Saputra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9" t="str">
        <f>"MATA PELAJARAN : "&amp;INTRAKURIKULER!D23</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65">
        <f>'TP 15'!D8</f>
        <v>1</v>
      </c>
      <c r="F15" s="365"/>
      <c r="G15" s="365">
        <f>'TP 15'!D9</f>
        <v>2</v>
      </c>
      <c r="H15" s="365"/>
      <c r="I15" s="365">
        <f>'TP 15'!D10</f>
        <v>3</v>
      </c>
      <c r="J15" s="365"/>
      <c r="K15" s="365">
        <f>'TP 15'!D11</f>
        <v>4</v>
      </c>
      <c r="L15" s="365"/>
      <c r="M15" s="365">
        <f>'TP 15'!D12</f>
        <v>5</v>
      </c>
      <c r="N15" s="365"/>
      <c r="O15" s="365">
        <f>'TP 15'!D13</f>
        <v>6</v>
      </c>
      <c r="P15" s="365"/>
      <c r="Q15" s="365">
        <f>'TP 15'!D14</f>
        <v>7</v>
      </c>
      <c r="R15" s="365"/>
      <c r="S15" s="365">
        <f>'TP 15'!D15</f>
        <v>8</v>
      </c>
      <c r="T15" s="365"/>
      <c r="U15" s="365">
        <f>'TP 15'!D16</f>
        <v>9</v>
      </c>
      <c r="V15" s="365"/>
      <c r="W15" s="365">
        <f>'TP 15'!D17</f>
        <v>10</v>
      </c>
      <c r="X15" s="365"/>
      <c r="Y15" s="365">
        <f>'TP 15'!D18</f>
        <v>11</v>
      </c>
      <c r="Z15" s="365"/>
      <c r="AA15" s="365">
        <f>'TP 15'!D19</f>
        <v>12</v>
      </c>
      <c r="AB15" s="365"/>
      <c r="AC15" s="365">
        <f>'TP 15'!D20</f>
        <v>13</v>
      </c>
      <c r="AD15" s="365"/>
      <c r="AE15" s="365">
        <f>'TP 15'!D21</f>
        <v>14</v>
      </c>
      <c r="AF15" s="365"/>
      <c r="AG15" s="365">
        <f>'TP 15'!D22</f>
        <v>15</v>
      </c>
      <c r="AH15" s="365"/>
      <c r="AI15" s="365">
        <f>'TP 15'!D23</f>
        <v>16</v>
      </c>
      <c r="AJ15" s="365"/>
      <c r="AK15" s="365">
        <f>'TP 15'!D24</f>
        <v>17</v>
      </c>
      <c r="AL15" s="365"/>
      <c r="AM15" s="365">
        <f>'TP 15'!D25</f>
        <v>18</v>
      </c>
      <c r="AN15" s="365"/>
      <c r="AO15" s="365">
        <f>'TP 15'!D26</f>
        <v>19</v>
      </c>
      <c r="AP15" s="365"/>
      <c r="AQ15" s="365">
        <f>'TP 15'!D27</f>
        <v>20</v>
      </c>
      <c r="AR15" s="365"/>
      <c r="AS15" s="365">
        <f>'TP 15'!D28</f>
        <v>21</v>
      </c>
      <c r="AT15" s="365"/>
      <c r="AU15" s="365">
        <f>'TP 15'!D29</f>
        <v>22</v>
      </c>
      <c r="AV15" s="365"/>
      <c r="AW15" s="365">
        <f>'TP 15'!D30</f>
        <v>23</v>
      </c>
      <c r="AX15" s="365"/>
      <c r="AY15" s="365">
        <f>'TP 15'!D31</f>
        <v>24</v>
      </c>
      <c r="AZ15" s="365"/>
      <c r="BA15" s="365">
        <f>'TP 15'!D32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ht="25.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ht="25.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ht="25.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C8" sqref="C8:E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153</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7" t="str">
        <f>INTRAKURIKULER!$D$9</f>
        <v>Pendidikan Agama dan Budi Pekerti</v>
      </c>
      <c r="D8" s="367"/>
      <c r="E8" s="367"/>
      <c r="F8" s="1"/>
      <c r="G8" s="340" t="str">
        <f>INTRAKURIKULER!D14</f>
        <v>Seni Budaya</v>
      </c>
      <c r="H8" s="341"/>
      <c r="I8" s="342"/>
      <c r="J8" s="1"/>
      <c r="K8" s="340" t="str">
        <f>INTRAKURIKULER!D19</f>
        <v>Projek Ilmu Pengetahuan Alam dan Sosial</v>
      </c>
      <c r="L8" s="341"/>
      <c r="M8" s="342"/>
      <c r="N8" s="1"/>
      <c r="O8" s="1"/>
      <c r="P8" s="2"/>
    </row>
    <row r="9" spans="1:16">
      <c r="A9" s="2"/>
      <c r="B9" s="1"/>
      <c r="C9" s="367"/>
      <c r="D9" s="367"/>
      <c r="E9" s="367"/>
      <c r="F9" s="1"/>
      <c r="G9" s="343"/>
      <c r="H9" s="344"/>
      <c r="I9" s="345"/>
      <c r="J9" s="1"/>
      <c r="K9" s="343"/>
      <c r="L9" s="344"/>
      <c r="M9" s="345"/>
      <c r="N9" s="1"/>
      <c r="O9" s="1"/>
      <c r="P9" s="2"/>
    </row>
    <row r="10" spans="1:16">
      <c r="A10" s="2"/>
      <c r="B10" s="1"/>
      <c r="C10" s="1"/>
      <c r="D10" s="1"/>
      <c r="E10" s="1"/>
      <c r="F10" s="1"/>
      <c r="G10" s="1"/>
      <c r="H10" s="1"/>
      <c r="I10" s="1"/>
      <c r="J10" s="1"/>
      <c r="K10" s="1"/>
      <c r="L10" s="1"/>
      <c r="M10" s="1"/>
      <c r="N10" s="1"/>
      <c r="O10" s="1"/>
      <c r="P10" s="2"/>
    </row>
    <row r="11" spans="1:16">
      <c r="A11" s="2"/>
      <c r="B11" s="1"/>
      <c r="C11" s="340" t="str">
        <f>INTRAKURIKULER!$D$10</f>
        <v>Pendidikan Pancasila</v>
      </c>
      <c r="D11" s="341"/>
      <c r="E11" s="342"/>
      <c r="F11" s="1"/>
      <c r="G11" s="340" t="str">
        <f>INTRAKURIKULER!D15</f>
        <v>Muatan Lokal</v>
      </c>
      <c r="H11" s="341"/>
      <c r="I11" s="342"/>
      <c r="J11" s="1"/>
      <c r="K11" s="340" t="str">
        <f>INTRAKURIKULER!D20</f>
        <v>Dasar-dasar Program Keahlian</v>
      </c>
      <c r="L11" s="341"/>
      <c r="M11" s="342"/>
      <c r="N11" s="1"/>
      <c r="O11" s="1"/>
      <c r="P11" s="2"/>
    </row>
    <row r="12" spans="1:16">
      <c r="A12" s="2"/>
      <c r="B12" s="298"/>
      <c r="C12" s="343"/>
      <c r="D12" s="344"/>
      <c r="E12" s="345"/>
      <c r="F12" s="1"/>
      <c r="G12" s="343"/>
      <c r="H12" s="344"/>
      <c r="I12" s="345"/>
      <c r="J12" s="1"/>
      <c r="K12" s="343"/>
      <c r="L12" s="344"/>
      <c r="M12" s="345"/>
      <c r="N12" s="1"/>
      <c r="O12" s="1"/>
      <c r="P12" s="2"/>
    </row>
    <row r="13" spans="1:16">
      <c r="A13" s="2"/>
      <c r="B13" s="1"/>
      <c r="C13" s="1"/>
      <c r="D13" s="1"/>
      <c r="E13" s="1"/>
      <c r="F13" s="1"/>
      <c r="G13" s="1"/>
      <c r="H13" s="1"/>
      <c r="I13" s="1"/>
      <c r="J13" s="1"/>
      <c r="K13" s="1"/>
      <c r="L13" s="1"/>
      <c r="M13" s="1"/>
      <c r="N13" s="1"/>
      <c r="O13" s="1"/>
      <c r="P13" s="2"/>
    </row>
    <row r="14" spans="1:16">
      <c r="A14" s="2"/>
      <c r="B14" s="1"/>
      <c r="C14" s="340" t="str">
        <f>INTRAKURIKULER!$D$11</f>
        <v>Bahasa Indonesia</v>
      </c>
      <c r="D14" s="341"/>
      <c r="E14" s="342"/>
      <c r="F14" s="1"/>
      <c r="G14" s="340" t="str">
        <f>INTRAKURIKULER!D16</f>
        <v>Matematika</v>
      </c>
      <c r="H14" s="341"/>
      <c r="I14" s="342"/>
      <c r="J14" s="1"/>
      <c r="K14" s="340">
        <f>INTRAKURIKULER!D21</f>
        <v>0</v>
      </c>
      <c r="L14" s="341"/>
      <c r="M14" s="342"/>
      <c r="N14" s="1"/>
      <c r="O14" s="1"/>
      <c r="P14" s="2"/>
    </row>
    <row r="15" spans="1:16">
      <c r="A15" s="2"/>
      <c r="B15" s="1"/>
      <c r="C15" s="343"/>
      <c r="D15" s="344"/>
      <c r="E15" s="345"/>
      <c r="F15" s="1"/>
      <c r="G15" s="343"/>
      <c r="H15" s="344"/>
      <c r="I15" s="345"/>
      <c r="J15" s="1"/>
      <c r="K15" s="343"/>
      <c r="L15" s="344"/>
      <c r="M15" s="345"/>
      <c r="N15" s="1"/>
      <c r="O15" s="1"/>
      <c r="P15" s="2"/>
    </row>
    <row r="16" spans="1:16">
      <c r="A16" s="2"/>
      <c r="B16" s="1"/>
      <c r="C16" s="1"/>
      <c r="D16" s="1"/>
      <c r="E16" s="1"/>
      <c r="F16" s="1"/>
      <c r="G16" s="1"/>
      <c r="H16" s="1"/>
      <c r="I16" s="1"/>
      <c r="J16" s="1"/>
      <c r="K16" s="1"/>
      <c r="L16" s="1"/>
      <c r="M16" s="1"/>
      <c r="N16" s="1"/>
      <c r="O16" s="1"/>
      <c r="P16" s="2"/>
    </row>
    <row r="17" spans="1:16">
      <c r="A17" s="2"/>
      <c r="B17" s="1"/>
      <c r="C17" s="340" t="str">
        <f>INTRAKURIKULER!$D$12</f>
        <v>Pendidikan Jasmani Olahraga dan Kesehatan</v>
      </c>
      <c r="D17" s="341"/>
      <c r="E17" s="342"/>
      <c r="F17" s="1"/>
      <c r="G17" s="340" t="str">
        <f>INTRAKURIKULER!D17</f>
        <v>Bahasa Inggris</v>
      </c>
      <c r="H17" s="341"/>
      <c r="I17" s="342"/>
      <c r="J17" s="1"/>
      <c r="K17" s="340">
        <f>INTRAKURIKULER!D22</f>
        <v>0</v>
      </c>
      <c r="L17" s="341"/>
      <c r="M17" s="342"/>
      <c r="N17" s="1"/>
      <c r="O17" s="1"/>
      <c r="P17" s="2"/>
    </row>
    <row r="18" spans="1:16">
      <c r="A18" s="2"/>
      <c r="B18" s="1"/>
      <c r="C18" s="343"/>
      <c r="D18" s="344"/>
      <c r="E18" s="345"/>
      <c r="F18" s="1"/>
      <c r="G18" s="343"/>
      <c r="H18" s="344"/>
      <c r="I18" s="345"/>
      <c r="J18" s="1"/>
      <c r="K18" s="343"/>
      <c r="L18" s="344"/>
      <c r="M18" s="345"/>
      <c r="N18" s="1"/>
      <c r="O18" s="1"/>
      <c r="P18" s="2"/>
    </row>
    <row r="19" spans="1:16">
      <c r="A19" s="2"/>
      <c r="B19" s="1"/>
      <c r="C19" s="1"/>
      <c r="D19" s="1"/>
      <c r="E19" s="1"/>
      <c r="F19" s="1"/>
      <c r="G19" s="26"/>
      <c r="H19" s="26"/>
      <c r="I19" s="26"/>
      <c r="J19" s="1"/>
      <c r="K19" s="1"/>
      <c r="L19" s="1"/>
      <c r="M19" s="1"/>
      <c r="N19" s="1"/>
      <c r="O19" s="1"/>
      <c r="P19" s="2"/>
    </row>
    <row r="20" spans="1:16">
      <c r="A20" s="2"/>
      <c r="B20" s="1"/>
      <c r="C20" s="340" t="str">
        <f>INTRAKURIKULER!$D$13</f>
        <v>Sejarah</v>
      </c>
      <c r="D20" s="341"/>
      <c r="E20" s="342"/>
      <c r="F20" s="1"/>
      <c r="G20" s="340" t="str">
        <f>INTRAKURIKULER!D18</f>
        <v>Informatika</v>
      </c>
      <c r="H20" s="341"/>
      <c r="I20" s="342"/>
      <c r="J20" s="1"/>
      <c r="K20" s="340">
        <f>INTRAKURIKULER!D23</f>
        <v>0</v>
      </c>
      <c r="L20" s="341"/>
      <c r="M20" s="342"/>
      <c r="N20" s="1"/>
      <c r="O20" s="1"/>
      <c r="P20" s="2"/>
    </row>
    <row r="21" spans="1:16">
      <c r="A21" s="2"/>
      <c r="B21" s="1"/>
      <c r="C21" s="343"/>
      <c r="D21" s="344"/>
      <c r="E21" s="345"/>
      <c r="F21" s="1"/>
      <c r="G21" s="343"/>
      <c r="H21" s="344"/>
      <c r="I21" s="345"/>
      <c r="J21" s="1"/>
      <c r="K21" s="343"/>
      <c r="L21" s="344"/>
      <c r="M21" s="34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5"/>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"&amp;INTRAKURIKULER!D9</f>
        <v>MATA PELAJARAN Pendidikan Agama dan Budi Pekerti</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"&amp;INTRAKURIKULER!D10</f>
        <v>MATA PELAJARAN Pendidikan Pancasila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"&amp;INTRAKURIKULER!D11</f>
        <v>MATA PELAJARAN Bahasa Indonesia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"&amp;INTRAKURIKULER!D12</f>
        <v>MATA PELAJARAN Pendidikan Jasmani Olahraga dan Kesehatan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"&amp;INTRAKURIKULER!D13</f>
        <v>MATA PELAJARAN Sejarah</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"&amp;INTRAKURIKULER!D14</f>
        <v>MATA PELAJARAN Seni Budaya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"&amp;INTRAKURIKULER!D15</f>
        <v>MATA PELAJARAN Muatan Lokal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"&amp;INTRAKURIKULER!D16</f>
        <v>MATA PELAJARAN Matematika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"&amp;INTRAKURIKULER!D17</f>
        <v>MATA PELAJARAN Bahasa Inggris</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"&amp;INTRAKURIKULER!D18</f>
        <v>MATA PELAJARAN Informatika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"&amp;INTRAKURIKULER!D19</f>
        <v>MATA PELAJARAN Projek Ilmu Pengetahuan Alam dan Sosial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"&amp;INTRAKURIKULER!D20</f>
        <v>MATA PELAJARAN Dasar-dasar Program Keahlian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"&amp;INTRAKURIKULER!D21</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"&amp;INTRAKURIKULER!D22</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"&amp;INTRAKURIKULER!D23</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4" t="s">
        <v>177</v>
      </c>
      <c r="C3" s="374"/>
      <c r="D3" s="374"/>
      <c r="E3" s="374"/>
      <c r="F3" s="374"/>
      <c r="G3" s="374"/>
      <c r="H3" s="374"/>
      <c r="I3" s="374"/>
      <c r="J3" s="374"/>
      <c r="K3" s="374"/>
      <c r="L3" s="374"/>
      <c r="M3" s="374"/>
      <c r="N3" s="374"/>
      <c r="O3" s="374"/>
      <c r="P3" s="374"/>
      <c r="Q3" s="374"/>
      <c r="R3" s="374"/>
      <c r="S3" s="374"/>
      <c r="T3" s="374"/>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Alfi Nur Fuad</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ARDIAN SAPUTRA</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ARGA CELSA SAPUTRA</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ARIF SUBHIANSYAH</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ASMAH WATI</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BENNY ALFARIZI</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DIMAS DONI PRATAMA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FERDI ANDRIANSAH</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Galih Saputra</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HERIOS DWI PRAYOGA</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HIZQI IQBAL WIJAYA</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IQBAL IDFI DIOLINO</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Khoirul Anam</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M. HERBI MANSYAH ASSHEBIL</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MUHAMMAD ALGA FIKI</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MUHAMMAD FAREL FAUZAN</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MUHAMMAD FIKIH CAHYA</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MUHAMMAD HAJIANSYAH</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MUHAMMAD SAPUTRA</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RAGIL LLIMA</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REKSI RAMADHAN</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REZA KHOLISFATUL</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RIDHO TAUFIQ HIDAYAT</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t="str">
        <f>'DATA SISWA'!F33</f>
        <v>Riffan Maulana</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t="str">
        <f>'DATA SISWA'!F34</f>
        <v>RINDYANI TUNGGA DEWI</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t="str">
        <f>'DATA SISWA'!F35</f>
        <v>RIZIK ABDILAH</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t="str">
        <f>'DATA SISWA'!F36</f>
        <v>RIZKI PUTRA PRATAMA</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t="str">
        <f>'DATA SISWA'!F37</f>
        <v>RIZKY RAMADHAN</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t="str">
        <f>'DATA SISWA'!F38</f>
        <v>SEPTIAWAN PRATAMA</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t="str">
        <f>'DATA SISWA'!F39</f>
        <v>SETIAWAN RAMADHAN ALBANI</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t="str">
        <f>'DATA SISWA'!F40</f>
        <v>SURYA AFFANDI</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t="str">
        <f>'DATA SISWA'!F41</f>
        <v>WIKI HANDOKO</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5" t="s">
        <v>304</v>
      </c>
      <c r="D48" s="375"/>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5" t="s">
        <v>305</v>
      </c>
      <c r="D49" s="375"/>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5" t="s">
        <v>306</v>
      </c>
      <c r="D50" s="375"/>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4" t="s">
        <v>178</v>
      </c>
      <c r="C3" s="374"/>
      <c r="D3" s="374"/>
      <c r="E3" s="374"/>
      <c r="F3" s="374"/>
      <c r="G3" s="374"/>
      <c r="H3" s="374"/>
      <c r="I3" s="374"/>
      <c r="J3" s="374"/>
      <c r="K3" s="374"/>
      <c r="L3" s="374"/>
      <c r="M3" s="374"/>
      <c r="N3" s="374"/>
      <c r="O3" s="374"/>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6" t="s">
        <v>191</v>
      </c>
      <c r="L6" s="76"/>
      <c r="M6" s="76"/>
      <c r="N6" s="76"/>
      <c r="O6" s="76"/>
      <c r="P6" s="5"/>
    </row>
    <row r="7" spans="1:16" ht="15.75" thickBot="1">
      <c r="A7" s="5"/>
      <c r="B7" s="1"/>
      <c r="C7" s="26">
        <v>2</v>
      </c>
      <c r="D7" s="26" t="s">
        <v>190</v>
      </c>
      <c r="E7" s="1"/>
      <c r="F7" s="76"/>
      <c r="G7" s="76"/>
      <c r="H7" s="76"/>
      <c r="I7" s="76"/>
      <c r="J7" s="85"/>
      <c r="K7" s="377"/>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Alfi Nur Fuad</v>
      </c>
      <c r="E11" s="86"/>
      <c r="F11" s="78"/>
      <c r="G11" s="86"/>
      <c r="H11" s="78"/>
      <c r="I11" s="86"/>
      <c r="J11" s="78"/>
      <c r="K11" s="86"/>
      <c r="L11" s="78"/>
      <c r="M11" s="86"/>
      <c r="N11" s="78"/>
      <c r="O11" s="76"/>
      <c r="P11" s="5"/>
    </row>
    <row r="12" spans="1:16">
      <c r="A12" s="5"/>
      <c r="B12" s="1"/>
      <c r="C12" s="37">
        <v>2</v>
      </c>
      <c r="D12" s="39" t="str">
        <f>'DATA SISWA'!F11</f>
        <v>ARDIAN SAPUTRA</v>
      </c>
      <c r="E12" s="86"/>
      <c r="F12" s="78"/>
      <c r="G12" s="86"/>
      <c r="H12" s="78"/>
      <c r="I12" s="86"/>
      <c r="J12" s="78"/>
      <c r="K12" s="86"/>
      <c r="L12" s="78"/>
      <c r="M12" s="86"/>
      <c r="N12" s="78"/>
      <c r="O12" s="76"/>
      <c r="P12" s="5"/>
    </row>
    <row r="13" spans="1:16">
      <c r="A13" s="5"/>
      <c r="B13" s="1"/>
      <c r="C13" s="37">
        <v>3</v>
      </c>
      <c r="D13" s="39" t="str">
        <f>'DATA SISWA'!F12</f>
        <v>ARGA CELSA SAPUTRA</v>
      </c>
      <c r="E13" s="86"/>
      <c r="F13" s="78"/>
      <c r="G13" s="86"/>
      <c r="H13" s="78"/>
      <c r="I13" s="86"/>
      <c r="J13" s="78"/>
      <c r="K13" s="86"/>
      <c r="L13" s="78"/>
      <c r="M13" s="86"/>
      <c r="N13" s="78"/>
      <c r="O13" s="76"/>
      <c r="P13" s="5"/>
    </row>
    <row r="14" spans="1:16">
      <c r="A14" s="5"/>
      <c r="B14" s="1"/>
      <c r="C14" s="37">
        <v>4</v>
      </c>
      <c r="D14" s="39" t="str">
        <f>'DATA SISWA'!F13</f>
        <v>ARIF SUBHIANSYAH</v>
      </c>
      <c r="E14" s="86"/>
      <c r="F14" s="78"/>
      <c r="G14" s="86"/>
      <c r="H14" s="78"/>
      <c r="I14" s="86"/>
      <c r="J14" s="78"/>
      <c r="K14" s="86"/>
      <c r="L14" s="78"/>
      <c r="M14" s="86"/>
      <c r="N14" s="78"/>
      <c r="O14" s="76"/>
      <c r="P14" s="5"/>
    </row>
    <row r="15" spans="1:16">
      <c r="A15" s="5"/>
      <c r="B15" s="1"/>
      <c r="C15" s="37">
        <v>5</v>
      </c>
      <c r="D15" s="39" t="str">
        <f>'DATA SISWA'!F14</f>
        <v>ASMAH WATI</v>
      </c>
      <c r="E15" s="86"/>
      <c r="F15" s="78"/>
      <c r="G15" s="86"/>
      <c r="H15" s="78"/>
      <c r="I15" s="86"/>
      <c r="J15" s="78"/>
      <c r="K15" s="86"/>
      <c r="L15" s="78"/>
      <c r="M15" s="86"/>
      <c r="N15" s="78"/>
      <c r="O15" s="76"/>
      <c r="P15" s="5"/>
    </row>
    <row r="16" spans="1:16">
      <c r="A16" s="5"/>
      <c r="B16" s="1"/>
      <c r="C16" s="37">
        <v>6</v>
      </c>
      <c r="D16" s="39" t="str">
        <f>'DATA SISWA'!F15</f>
        <v>BENNY ALFARIZI</v>
      </c>
      <c r="E16" s="86"/>
      <c r="F16" s="78"/>
      <c r="G16" s="86"/>
      <c r="H16" s="78"/>
      <c r="I16" s="86"/>
      <c r="J16" s="78"/>
      <c r="K16" s="86"/>
      <c r="L16" s="78"/>
      <c r="M16" s="86"/>
      <c r="N16" s="78"/>
      <c r="O16" s="76"/>
      <c r="P16" s="5"/>
    </row>
    <row r="17" spans="1:16">
      <c r="A17" s="5"/>
      <c r="B17" s="1"/>
      <c r="C17" s="37">
        <v>7</v>
      </c>
      <c r="D17" s="39" t="str">
        <f>'DATA SISWA'!F16</f>
        <v>DIMAS DONI PRATAMA</v>
      </c>
      <c r="E17" s="86"/>
      <c r="F17" s="78"/>
      <c r="G17" s="86"/>
      <c r="H17" s="78"/>
      <c r="I17" s="86"/>
      <c r="J17" s="78"/>
      <c r="K17" s="86"/>
      <c r="L17" s="78"/>
      <c r="M17" s="86"/>
      <c r="N17" s="78"/>
      <c r="O17" s="76"/>
      <c r="P17" s="5"/>
    </row>
    <row r="18" spans="1:16">
      <c r="A18" s="5"/>
      <c r="B18" s="1"/>
      <c r="C18" s="37">
        <v>8</v>
      </c>
      <c r="D18" s="39" t="str">
        <f>'DATA SISWA'!F17</f>
        <v>FERDI ANDRIANSAH</v>
      </c>
      <c r="E18" s="86"/>
      <c r="F18" s="78"/>
      <c r="G18" s="86"/>
      <c r="H18" s="78"/>
      <c r="I18" s="86"/>
      <c r="J18" s="78"/>
      <c r="K18" s="86"/>
      <c r="L18" s="78"/>
      <c r="M18" s="86"/>
      <c r="N18" s="78"/>
      <c r="O18" s="76"/>
      <c r="P18" s="5"/>
    </row>
    <row r="19" spans="1:16">
      <c r="A19" s="5"/>
      <c r="B19" s="1"/>
      <c r="C19" s="37">
        <v>9</v>
      </c>
      <c r="D19" s="39" t="str">
        <f>'DATA SISWA'!F18</f>
        <v>Galih Saputra</v>
      </c>
      <c r="E19" s="86"/>
      <c r="F19" s="78"/>
      <c r="G19" s="86"/>
      <c r="H19" s="78"/>
      <c r="I19" s="86"/>
      <c r="J19" s="78"/>
      <c r="K19" s="86"/>
      <c r="L19" s="78"/>
      <c r="M19" s="86"/>
      <c r="N19" s="78"/>
      <c r="O19" s="76"/>
      <c r="P19" s="5"/>
    </row>
    <row r="20" spans="1:16">
      <c r="A20" s="5"/>
      <c r="B20" s="1"/>
      <c r="C20" s="37">
        <v>10</v>
      </c>
      <c r="D20" s="39" t="str">
        <f>'DATA SISWA'!F19</f>
        <v>HERIOS DWI PRAYOGA</v>
      </c>
      <c r="E20" s="86"/>
      <c r="F20" s="78"/>
      <c r="G20" s="86"/>
      <c r="H20" s="78"/>
      <c r="I20" s="86"/>
      <c r="J20" s="78"/>
      <c r="K20" s="86"/>
      <c r="L20" s="78"/>
      <c r="M20" s="86"/>
      <c r="N20" s="78"/>
      <c r="O20" s="76"/>
      <c r="P20" s="5"/>
    </row>
    <row r="21" spans="1:16">
      <c r="A21" s="5"/>
      <c r="B21" s="1"/>
      <c r="C21" s="37">
        <v>11</v>
      </c>
      <c r="D21" s="39" t="str">
        <f>'DATA SISWA'!F20</f>
        <v>HIZQI IQBAL WIJAYA</v>
      </c>
      <c r="E21" s="86"/>
      <c r="F21" s="78"/>
      <c r="G21" s="86"/>
      <c r="H21" s="78"/>
      <c r="I21" s="86"/>
      <c r="J21" s="78"/>
      <c r="K21" s="86"/>
      <c r="L21" s="78"/>
      <c r="M21" s="86"/>
      <c r="N21" s="78"/>
      <c r="O21" s="76"/>
      <c r="P21" s="5"/>
    </row>
    <row r="22" spans="1:16">
      <c r="A22" s="5"/>
      <c r="B22" s="1"/>
      <c r="C22" s="37">
        <v>12</v>
      </c>
      <c r="D22" s="39" t="str">
        <f>'DATA SISWA'!F21</f>
        <v>IQBAL IDFI DIOLINO</v>
      </c>
      <c r="E22" s="86"/>
      <c r="F22" s="78"/>
      <c r="G22" s="86"/>
      <c r="H22" s="78"/>
      <c r="I22" s="86"/>
      <c r="J22" s="78"/>
      <c r="K22" s="86"/>
      <c r="L22" s="78"/>
      <c r="M22" s="86"/>
      <c r="N22" s="78"/>
      <c r="O22" s="76"/>
      <c r="P22" s="5"/>
    </row>
    <row r="23" spans="1:16">
      <c r="A23" s="5"/>
      <c r="B23" s="1"/>
      <c r="C23" s="37">
        <v>13</v>
      </c>
      <c r="D23" s="39" t="str">
        <f>'DATA SISWA'!F22</f>
        <v>Khoirul Anam</v>
      </c>
      <c r="E23" s="86"/>
      <c r="F23" s="78"/>
      <c r="G23" s="86"/>
      <c r="H23" s="78"/>
      <c r="I23" s="86"/>
      <c r="J23" s="78"/>
      <c r="K23" s="86"/>
      <c r="L23" s="78"/>
      <c r="M23" s="86"/>
      <c r="N23" s="78"/>
      <c r="O23" s="76"/>
      <c r="P23" s="5"/>
    </row>
    <row r="24" spans="1:16">
      <c r="A24" s="5"/>
      <c r="B24" s="1"/>
      <c r="C24" s="37">
        <v>14</v>
      </c>
      <c r="D24" s="39" t="str">
        <f>'DATA SISWA'!F23</f>
        <v>M. HERBI MANSYAH ASSHEBIL</v>
      </c>
      <c r="E24" s="86"/>
      <c r="F24" s="78"/>
      <c r="G24" s="86"/>
      <c r="H24" s="78"/>
      <c r="I24" s="86"/>
      <c r="J24" s="78"/>
      <c r="K24" s="86"/>
      <c r="L24" s="78"/>
      <c r="M24" s="86"/>
      <c r="N24" s="78"/>
      <c r="O24" s="76"/>
      <c r="P24" s="5"/>
    </row>
    <row r="25" spans="1:16">
      <c r="A25" s="5"/>
      <c r="B25" s="1"/>
      <c r="C25" s="37">
        <v>15</v>
      </c>
      <c r="D25" s="39" t="str">
        <f>'DATA SISWA'!F24</f>
        <v>MUHAMMAD ALGA FIKI</v>
      </c>
      <c r="E25" s="86"/>
      <c r="F25" s="78"/>
      <c r="G25" s="86"/>
      <c r="H25" s="78"/>
      <c r="I25" s="86"/>
      <c r="J25" s="78"/>
      <c r="K25" s="86"/>
      <c r="L25" s="78"/>
      <c r="M25" s="86"/>
      <c r="N25" s="78"/>
      <c r="O25" s="76"/>
      <c r="P25" s="5"/>
    </row>
    <row r="26" spans="1:16">
      <c r="A26" s="5"/>
      <c r="B26" s="1"/>
      <c r="C26" s="37">
        <v>16</v>
      </c>
      <c r="D26" s="39" t="str">
        <f>'DATA SISWA'!F25</f>
        <v>MUHAMMAD FAREL FAUZAN</v>
      </c>
      <c r="E26" s="86"/>
      <c r="F26" s="78"/>
      <c r="G26" s="86"/>
      <c r="H26" s="78"/>
      <c r="I26" s="86"/>
      <c r="J26" s="78"/>
      <c r="K26" s="86"/>
      <c r="L26" s="78"/>
      <c r="M26" s="86"/>
      <c r="N26" s="78"/>
      <c r="O26" s="76"/>
      <c r="P26" s="5"/>
    </row>
    <row r="27" spans="1:16">
      <c r="A27" s="5"/>
      <c r="B27" s="1"/>
      <c r="C27" s="37">
        <v>17</v>
      </c>
      <c r="D27" s="39" t="str">
        <f>'DATA SISWA'!F26</f>
        <v>MUHAMMAD FIKIH CAHYA</v>
      </c>
      <c r="E27" s="86"/>
      <c r="F27" s="78"/>
      <c r="G27" s="86"/>
      <c r="H27" s="78"/>
      <c r="I27" s="86"/>
      <c r="J27" s="78"/>
      <c r="K27" s="86"/>
      <c r="L27" s="78"/>
      <c r="M27" s="86"/>
      <c r="N27" s="78"/>
      <c r="O27" s="76"/>
      <c r="P27" s="5"/>
    </row>
    <row r="28" spans="1:16">
      <c r="A28" s="5"/>
      <c r="B28" s="1"/>
      <c r="C28" s="37">
        <v>18</v>
      </c>
      <c r="D28" s="39" t="str">
        <f>'DATA SISWA'!F27</f>
        <v>MUHAMMAD HAJIANSYAH</v>
      </c>
      <c r="E28" s="86"/>
      <c r="F28" s="78"/>
      <c r="G28" s="86"/>
      <c r="H28" s="78"/>
      <c r="I28" s="86"/>
      <c r="J28" s="78"/>
      <c r="K28" s="86"/>
      <c r="L28" s="78"/>
      <c r="M28" s="86"/>
      <c r="N28" s="78"/>
      <c r="O28" s="76"/>
      <c r="P28" s="5"/>
    </row>
    <row r="29" spans="1:16">
      <c r="A29" s="5"/>
      <c r="B29" s="1"/>
      <c r="C29" s="37">
        <v>19</v>
      </c>
      <c r="D29" s="39" t="str">
        <f>'DATA SISWA'!F28</f>
        <v>MUHAMMAD SAPUTRA</v>
      </c>
      <c r="E29" s="86"/>
      <c r="F29" s="78"/>
      <c r="G29" s="86"/>
      <c r="H29" s="78"/>
      <c r="I29" s="86"/>
      <c r="J29" s="78"/>
      <c r="K29" s="86"/>
      <c r="L29" s="78"/>
      <c r="M29" s="86"/>
      <c r="N29" s="78"/>
      <c r="O29" s="76"/>
      <c r="P29" s="5"/>
    </row>
    <row r="30" spans="1:16">
      <c r="A30" s="5"/>
      <c r="B30" s="1"/>
      <c r="C30" s="37">
        <v>20</v>
      </c>
      <c r="D30" s="39" t="str">
        <f>'DATA SISWA'!F29</f>
        <v>RAGIL LLIMA</v>
      </c>
      <c r="E30" s="86"/>
      <c r="F30" s="78"/>
      <c r="G30" s="86"/>
      <c r="H30" s="78"/>
      <c r="I30" s="86"/>
      <c r="J30" s="78"/>
      <c r="K30" s="86"/>
      <c r="L30" s="78"/>
      <c r="M30" s="86"/>
      <c r="N30" s="78"/>
      <c r="O30" s="76"/>
      <c r="P30" s="5"/>
    </row>
    <row r="31" spans="1:16">
      <c r="A31" s="5"/>
      <c r="B31" s="1"/>
      <c r="C31" s="37">
        <v>21</v>
      </c>
      <c r="D31" s="39" t="str">
        <f>'DATA SISWA'!F30</f>
        <v>REKSI RAMADHAN</v>
      </c>
      <c r="E31" s="86"/>
      <c r="F31" s="78"/>
      <c r="G31" s="86"/>
      <c r="H31" s="78"/>
      <c r="I31" s="86"/>
      <c r="J31" s="78"/>
      <c r="K31" s="86"/>
      <c r="L31" s="78"/>
      <c r="M31" s="86"/>
      <c r="N31" s="78"/>
      <c r="O31" s="76"/>
      <c r="P31" s="5"/>
    </row>
    <row r="32" spans="1:16">
      <c r="A32" s="5"/>
      <c r="B32" s="1"/>
      <c r="C32" s="37">
        <v>22</v>
      </c>
      <c r="D32" s="39" t="str">
        <f>'DATA SISWA'!F31</f>
        <v>REZA KHOLISFATUL</v>
      </c>
      <c r="E32" s="86"/>
      <c r="F32" s="78"/>
      <c r="G32" s="86"/>
      <c r="H32" s="78"/>
      <c r="I32" s="86"/>
      <c r="J32" s="78"/>
      <c r="K32" s="86"/>
      <c r="L32" s="78"/>
      <c r="M32" s="86"/>
      <c r="N32" s="78"/>
      <c r="O32" s="76"/>
      <c r="P32" s="5"/>
    </row>
    <row r="33" spans="1:16">
      <c r="A33" s="5"/>
      <c r="B33" s="1"/>
      <c r="C33" s="37">
        <v>23</v>
      </c>
      <c r="D33" s="39" t="str">
        <f>'DATA SISWA'!F32</f>
        <v>RIDHO TAUFIQ HIDAYAT</v>
      </c>
      <c r="E33" s="86"/>
      <c r="F33" s="78"/>
      <c r="G33" s="86"/>
      <c r="H33" s="78"/>
      <c r="I33" s="86"/>
      <c r="J33" s="78"/>
      <c r="K33" s="86"/>
      <c r="L33" s="78"/>
      <c r="M33" s="86"/>
      <c r="N33" s="78"/>
      <c r="O33" s="76"/>
      <c r="P33" s="5"/>
    </row>
    <row r="34" spans="1:16">
      <c r="A34" s="5"/>
      <c r="B34" s="1"/>
      <c r="C34" s="37">
        <v>24</v>
      </c>
      <c r="D34" s="39" t="str">
        <f>'DATA SISWA'!F33</f>
        <v>Riffan Maulana</v>
      </c>
      <c r="E34" s="86"/>
      <c r="F34" s="78"/>
      <c r="G34" s="86"/>
      <c r="H34" s="78"/>
      <c r="I34" s="86"/>
      <c r="J34" s="78"/>
      <c r="K34" s="86"/>
      <c r="L34" s="78"/>
      <c r="M34" s="86"/>
      <c r="N34" s="78"/>
      <c r="O34" s="76"/>
      <c r="P34" s="5"/>
    </row>
    <row r="35" spans="1:16">
      <c r="A35" s="5"/>
      <c r="B35" s="1"/>
      <c r="C35" s="37">
        <v>25</v>
      </c>
      <c r="D35" s="39" t="str">
        <f>'DATA SISWA'!F34</f>
        <v>RINDYANI TUNGGA DEWI</v>
      </c>
      <c r="E35" s="86"/>
      <c r="F35" s="78"/>
      <c r="G35" s="86"/>
      <c r="H35" s="78"/>
      <c r="I35" s="86"/>
      <c r="J35" s="78"/>
      <c r="K35" s="86"/>
      <c r="L35" s="78"/>
      <c r="M35" s="86"/>
      <c r="N35" s="78"/>
      <c r="O35" s="76"/>
      <c r="P35" s="5"/>
    </row>
    <row r="36" spans="1:16">
      <c r="A36" s="5"/>
      <c r="B36" s="1"/>
      <c r="C36" s="37">
        <v>26</v>
      </c>
      <c r="D36" s="39" t="str">
        <f>'DATA SISWA'!F35</f>
        <v>RIZIK ABDILAH</v>
      </c>
      <c r="E36" s="86"/>
      <c r="F36" s="78"/>
      <c r="G36" s="86"/>
      <c r="H36" s="78"/>
      <c r="I36" s="86"/>
      <c r="J36" s="78"/>
      <c r="K36" s="86"/>
      <c r="L36" s="78"/>
      <c r="M36" s="86"/>
      <c r="N36" s="78"/>
      <c r="O36" s="76"/>
      <c r="P36" s="5"/>
    </row>
    <row r="37" spans="1:16">
      <c r="A37" s="5"/>
      <c r="B37" s="1"/>
      <c r="C37" s="37">
        <v>27</v>
      </c>
      <c r="D37" s="39" t="str">
        <f>'DATA SISWA'!F36</f>
        <v>RIZKI PUTRA PRATAMA</v>
      </c>
      <c r="E37" s="86"/>
      <c r="F37" s="78"/>
      <c r="G37" s="86"/>
      <c r="H37" s="78"/>
      <c r="I37" s="86"/>
      <c r="J37" s="78"/>
      <c r="K37" s="86"/>
      <c r="L37" s="78"/>
      <c r="M37" s="86"/>
      <c r="N37" s="78"/>
      <c r="O37" s="76"/>
      <c r="P37" s="5"/>
    </row>
    <row r="38" spans="1:16">
      <c r="A38" s="5"/>
      <c r="B38" s="1"/>
      <c r="C38" s="37">
        <v>28</v>
      </c>
      <c r="D38" s="39" t="str">
        <f>'DATA SISWA'!F37</f>
        <v>RIZKY RAMADHAN</v>
      </c>
      <c r="E38" s="86"/>
      <c r="F38" s="78"/>
      <c r="G38" s="86"/>
      <c r="H38" s="78"/>
      <c r="I38" s="86"/>
      <c r="J38" s="78"/>
      <c r="K38" s="86"/>
      <c r="L38" s="78"/>
      <c r="M38" s="86"/>
      <c r="N38" s="78"/>
      <c r="O38" s="76"/>
      <c r="P38" s="5"/>
    </row>
    <row r="39" spans="1:16">
      <c r="A39" s="5"/>
      <c r="B39" s="1"/>
      <c r="C39" s="37">
        <v>29</v>
      </c>
      <c r="D39" s="39" t="str">
        <f>'DATA SISWA'!F38</f>
        <v>SEPTIAWAN PRATAMA</v>
      </c>
      <c r="E39" s="86"/>
      <c r="F39" s="78"/>
      <c r="G39" s="86"/>
      <c r="H39" s="78"/>
      <c r="I39" s="86"/>
      <c r="J39" s="78"/>
      <c r="K39" s="86"/>
      <c r="L39" s="78"/>
      <c r="M39" s="86"/>
      <c r="N39" s="78"/>
      <c r="O39" s="76"/>
      <c r="P39" s="5"/>
    </row>
    <row r="40" spans="1:16">
      <c r="A40" s="5"/>
      <c r="B40" s="1"/>
      <c r="C40" s="37">
        <v>30</v>
      </c>
      <c r="D40" s="39" t="str">
        <f>'DATA SISWA'!F39</f>
        <v>SETIAWAN RAMADHAN ALBANI</v>
      </c>
      <c r="E40" s="86"/>
      <c r="F40" s="78"/>
      <c r="G40" s="86"/>
      <c r="H40" s="78"/>
      <c r="I40" s="86"/>
      <c r="J40" s="78"/>
      <c r="K40" s="86"/>
      <c r="L40" s="78"/>
      <c r="M40" s="86"/>
      <c r="N40" s="78"/>
      <c r="O40" s="76"/>
      <c r="P40" s="5"/>
    </row>
    <row r="41" spans="1:16">
      <c r="A41" s="5"/>
      <c r="B41" s="1"/>
      <c r="C41" s="37">
        <v>31</v>
      </c>
      <c r="D41" s="39" t="str">
        <f>'DATA SISWA'!F40</f>
        <v>SURYA AFFANDI</v>
      </c>
      <c r="E41" s="86"/>
      <c r="F41" s="78"/>
      <c r="G41" s="86"/>
      <c r="H41" s="78"/>
      <c r="I41" s="86"/>
      <c r="J41" s="78"/>
      <c r="K41" s="86"/>
      <c r="L41" s="78"/>
      <c r="M41" s="86"/>
      <c r="N41" s="78"/>
      <c r="O41" s="76"/>
      <c r="P41" s="5"/>
    </row>
    <row r="42" spans="1:16">
      <c r="A42" s="5"/>
      <c r="B42" s="1"/>
      <c r="C42" s="37">
        <v>32</v>
      </c>
      <c r="D42" s="39" t="str">
        <f>'DATA SISWA'!F41</f>
        <v>WIKI HANDOKO</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topLeftCell="A3" workbookViewId="0">
      <selection activeCell="D15" sqref="D15:J15"/>
    </sheetView>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50" t="s">
        <v>98</v>
      </c>
      <c r="C3" s="350"/>
      <c r="D3" s="350"/>
      <c r="E3" s="350"/>
      <c r="F3" s="350"/>
      <c r="G3" s="350"/>
      <c r="H3" s="350"/>
      <c r="I3" s="350"/>
      <c r="J3" s="350"/>
      <c r="K3" s="350"/>
      <c r="L3" s="350"/>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2" t="s">
        <v>5</v>
      </c>
      <c r="E8" s="382"/>
      <c r="F8" s="382"/>
      <c r="G8" s="382"/>
      <c r="H8" s="382"/>
      <c r="I8" s="382"/>
      <c r="J8" s="382"/>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8" t="s">
        <v>315</v>
      </c>
      <c r="E9" s="379"/>
      <c r="F9" s="379"/>
      <c r="G9" s="379"/>
      <c r="H9" s="379"/>
      <c r="I9" s="379"/>
      <c r="J9" s="380"/>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8" t="s">
        <v>316</v>
      </c>
      <c r="E10" s="379"/>
      <c r="F10" s="379"/>
      <c r="G10" s="379"/>
      <c r="H10" s="379"/>
      <c r="I10" s="379"/>
      <c r="J10" s="380"/>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8" t="s">
        <v>317</v>
      </c>
      <c r="E11" s="379"/>
      <c r="F11" s="379"/>
      <c r="G11" s="379"/>
      <c r="H11" s="379"/>
      <c r="I11" s="379"/>
      <c r="J11" s="380"/>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8" t="s">
        <v>318</v>
      </c>
      <c r="E12" s="379"/>
      <c r="F12" s="379"/>
      <c r="G12" s="379"/>
      <c r="H12" s="379"/>
      <c r="I12" s="379"/>
      <c r="J12" s="380"/>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8" t="s">
        <v>319</v>
      </c>
      <c r="E13" s="379"/>
      <c r="F13" s="379"/>
      <c r="G13" s="379"/>
      <c r="H13" s="379"/>
      <c r="I13" s="379"/>
      <c r="J13" s="380"/>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8" t="s">
        <v>320</v>
      </c>
      <c r="E14" s="379"/>
      <c r="F14" s="379"/>
      <c r="G14" s="379"/>
      <c r="H14" s="379"/>
      <c r="I14" s="379"/>
      <c r="J14" s="380"/>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8" t="s">
        <v>321</v>
      </c>
      <c r="E15" s="379"/>
      <c r="F15" s="379"/>
      <c r="G15" s="379"/>
      <c r="H15" s="379"/>
      <c r="I15" s="379"/>
      <c r="J15" s="380"/>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8" t="s">
        <v>322</v>
      </c>
      <c r="E16" s="379"/>
      <c r="F16" s="379"/>
      <c r="G16" s="379"/>
      <c r="H16" s="379"/>
      <c r="I16" s="379"/>
      <c r="J16" s="380"/>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8" t="s">
        <v>323</v>
      </c>
      <c r="E17" s="379"/>
      <c r="F17" s="379"/>
      <c r="G17" s="379"/>
      <c r="H17" s="379"/>
      <c r="I17" s="379"/>
      <c r="J17" s="380"/>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8" t="s">
        <v>324</v>
      </c>
      <c r="E18" s="379"/>
      <c r="F18" s="379"/>
      <c r="G18" s="379"/>
      <c r="H18" s="379"/>
      <c r="I18" s="379"/>
      <c r="J18" s="380"/>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8" t="s">
        <v>325</v>
      </c>
      <c r="E19" s="379"/>
      <c r="F19" s="379"/>
      <c r="G19" s="379"/>
      <c r="H19" s="379"/>
      <c r="I19" s="379"/>
      <c r="J19" s="380"/>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8" t="s">
        <v>326</v>
      </c>
      <c r="E20" s="379"/>
      <c r="F20" s="379"/>
      <c r="G20" s="379"/>
      <c r="H20" s="379"/>
      <c r="I20" s="379"/>
      <c r="J20" s="380"/>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1"/>
      <c r="E21" s="381"/>
      <c r="F21" s="381"/>
      <c r="G21" s="381"/>
      <c r="H21" s="381"/>
      <c r="I21" s="381"/>
      <c r="J21" s="381"/>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1"/>
      <c r="E22" s="381"/>
      <c r="F22" s="381"/>
      <c r="G22" s="381"/>
      <c r="H22" s="381"/>
      <c r="I22" s="381"/>
      <c r="J22" s="381"/>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1"/>
      <c r="E23" s="381"/>
      <c r="F23" s="381"/>
      <c r="G23" s="381"/>
      <c r="H23" s="381"/>
      <c r="I23" s="381"/>
      <c r="J23" s="381"/>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6" t="s">
        <v>27</v>
      </c>
      <c r="B2" s="346"/>
      <c r="C2" s="346"/>
      <c r="D2" s="346"/>
      <c r="E2" s="346"/>
      <c r="F2" s="346"/>
      <c r="G2" s="346"/>
      <c r="H2" s="346"/>
      <c r="I2" s="346"/>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377</v>
      </c>
      <c r="E17" s="383" t="s">
        <v>26</v>
      </c>
      <c r="F17" s="384"/>
      <c r="G17" s="384"/>
      <c r="H17" s="384"/>
      <c r="I17" s="384"/>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549</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M1" activePane="topRight" state="frozen"/>
      <selection pane="topRight" activeCell="P38" sqref="P38"/>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404" t="s">
        <v>28</v>
      </c>
      <c r="D6" s="404" t="s">
        <v>29</v>
      </c>
      <c r="E6" s="404" t="s">
        <v>30</v>
      </c>
      <c r="F6" s="404" t="s">
        <v>31</v>
      </c>
      <c r="G6" s="404" t="s">
        <v>32</v>
      </c>
      <c r="H6" s="404" t="s">
        <v>33</v>
      </c>
      <c r="I6" s="404" t="s">
        <v>34</v>
      </c>
      <c r="J6" s="404" t="s">
        <v>35</v>
      </c>
      <c r="K6" s="404" t="s">
        <v>36</v>
      </c>
      <c r="L6" s="405" t="s">
        <v>37</v>
      </c>
      <c r="M6" s="407" t="s">
        <v>38</v>
      </c>
      <c r="N6" s="407"/>
      <c r="O6" s="407"/>
      <c r="P6" s="407"/>
      <c r="Q6" s="407"/>
      <c r="R6" s="407"/>
      <c r="S6" s="407"/>
      <c r="T6" s="407"/>
      <c r="U6" s="408"/>
      <c r="V6" s="398" t="s">
        <v>39</v>
      </c>
      <c r="W6" s="399"/>
      <c r="X6" s="399"/>
      <c r="Y6" s="400"/>
      <c r="Z6" s="391" t="s">
        <v>40</v>
      </c>
      <c r="AA6" s="392"/>
      <c r="AB6" s="392"/>
      <c r="AC6" s="392"/>
      <c r="AD6" s="393" t="s">
        <v>41</v>
      </c>
      <c r="AE6" s="393"/>
      <c r="AF6" s="394" t="s">
        <v>42</v>
      </c>
      <c r="AG6" s="394"/>
      <c r="AH6" s="395" t="s">
        <v>43</v>
      </c>
      <c r="AI6" s="395"/>
      <c r="AJ6" s="395"/>
      <c r="AK6" s="395"/>
      <c r="AL6" s="396" t="s">
        <v>44</v>
      </c>
      <c r="AM6" s="396"/>
      <c r="AN6" s="396"/>
      <c r="AO6" s="397" t="s">
        <v>45</v>
      </c>
      <c r="AP6" s="397"/>
      <c r="AQ6" s="397"/>
      <c r="AR6" s="385" t="s">
        <v>46</v>
      </c>
      <c r="AS6" s="261"/>
      <c r="AT6" s="258"/>
      <c r="AU6" s="14"/>
      <c r="AV6" s="14"/>
      <c r="AW6" s="14"/>
      <c r="AX6" s="14"/>
      <c r="AY6" s="14"/>
      <c r="AZ6" s="14"/>
    </row>
    <row r="7" spans="1:52" ht="15">
      <c r="A7" s="258"/>
      <c r="B7" s="260"/>
      <c r="C7" s="404"/>
      <c r="D7" s="404"/>
      <c r="E7" s="404"/>
      <c r="F7" s="404"/>
      <c r="G7" s="404"/>
      <c r="H7" s="404"/>
      <c r="I7" s="404"/>
      <c r="J7" s="404"/>
      <c r="K7" s="404"/>
      <c r="L7" s="406"/>
      <c r="M7" s="386" t="s">
        <v>47</v>
      </c>
      <c r="N7" s="388" t="s">
        <v>48</v>
      </c>
      <c r="O7" s="386" t="s">
        <v>49</v>
      </c>
      <c r="P7" s="388" t="s">
        <v>50</v>
      </c>
      <c r="Q7" s="386" t="s">
        <v>51</v>
      </c>
      <c r="R7" s="390"/>
      <c r="S7" s="390"/>
      <c r="T7" s="390"/>
      <c r="U7" s="388"/>
      <c r="V7" s="401"/>
      <c r="W7" s="402"/>
      <c r="X7" s="402"/>
      <c r="Y7" s="403"/>
      <c r="Z7" s="391"/>
      <c r="AA7" s="392"/>
      <c r="AB7" s="392"/>
      <c r="AC7" s="392"/>
      <c r="AD7" s="393"/>
      <c r="AE7" s="393"/>
      <c r="AF7" s="394"/>
      <c r="AG7" s="394"/>
      <c r="AH7" s="395"/>
      <c r="AI7" s="395"/>
      <c r="AJ7" s="395"/>
      <c r="AK7" s="395"/>
      <c r="AL7" s="396"/>
      <c r="AM7" s="396"/>
      <c r="AN7" s="396"/>
      <c r="AO7" s="397"/>
      <c r="AP7" s="397"/>
      <c r="AQ7" s="397"/>
      <c r="AR7" s="385"/>
      <c r="AS7" s="261"/>
      <c r="AT7" s="258"/>
      <c r="AU7" s="14"/>
      <c r="AV7" s="14"/>
      <c r="AW7" s="14"/>
      <c r="AX7" s="14"/>
      <c r="AY7" s="14"/>
      <c r="AZ7" s="14"/>
    </row>
    <row r="8" spans="1:52" ht="49.5" customHeight="1">
      <c r="A8" s="258"/>
      <c r="B8" s="260"/>
      <c r="C8" s="404"/>
      <c r="D8" s="404"/>
      <c r="E8" s="404"/>
      <c r="F8" s="404"/>
      <c r="G8" s="404"/>
      <c r="H8" s="404"/>
      <c r="I8" s="404"/>
      <c r="J8" s="404"/>
      <c r="K8" s="404"/>
      <c r="L8" s="406"/>
      <c r="M8" s="387"/>
      <c r="N8" s="389"/>
      <c r="O8" s="387"/>
      <c r="P8" s="389"/>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24021001</v>
      </c>
      <c r="E10" s="253" t="s">
        <v>378</v>
      </c>
      <c r="F10" s="214" t="s">
        <v>379</v>
      </c>
      <c r="G10" s="232" t="s">
        <v>332</v>
      </c>
      <c r="H10" s="293" t="s">
        <v>380</v>
      </c>
      <c r="I10" s="294">
        <v>40121</v>
      </c>
      <c r="J10" s="232" t="s">
        <v>334</v>
      </c>
      <c r="K10" s="295" t="s">
        <v>356</v>
      </c>
      <c r="L10" s="293" t="s">
        <v>381</v>
      </c>
      <c r="M10" s="296" t="s">
        <v>382</v>
      </c>
      <c r="N10" s="296" t="s">
        <v>383</v>
      </c>
      <c r="O10" s="296" t="s">
        <v>339</v>
      </c>
      <c r="P10" s="296" t="s">
        <v>339</v>
      </c>
      <c r="Q10" s="296" t="s">
        <v>381</v>
      </c>
      <c r="R10" s="296" t="s">
        <v>384</v>
      </c>
      <c r="S10" s="296" t="s">
        <v>344</v>
      </c>
      <c r="T10" s="296" t="s">
        <v>345</v>
      </c>
      <c r="U10" s="296" t="s">
        <v>311</v>
      </c>
      <c r="V10" t="s">
        <v>382</v>
      </c>
      <c r="W10" s="296" t="s">
        <v>339</v>
      </c>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24021002</v>
      </c>
      <c r="E11" s="232" t="s">
        <v>385</v>
      </c>
      <c r="F11" s="214" t="s">
        <v>386</v>
      </c>
      <c r="G11" s="234" t="s">
        <v>332</v>
      </c>
      <c r="H11" s="293" t="s">
        <v>387</v>
      </c>
      <c r="I11" s="294">
        <v>39600</v>
      </c>
      <c r="J11" s="232" t="s">
        <v>334</v>
      </c>
      <c r="K11" s="295" t="s">
        <v>354</v>
      </c>
      <c r="L11" s="293" t="s">
        <v>388</v>
      </c>
      <c r="M11" s="296" t="s">
        <v>389</v>
      </c>
      <c r="N11" s="296" t="s">
        <v>390</v>
      </c>
      <c r="O11" s="296" t="s">
        <v>338</v>
      </c>
      <c r="P11" s="296" t="s">
        <v>341</v>
      </c>
      <c r="Q11" s="296" t="s">
        <v>388</v>
      </c>
      <c r="R11" s="296" t="s">
        <v>391</v>
      </c>
      <c r="S11" s="296" t="s">
        <v>343</v>
      </c>
      <c r="T11" s="296" t="s">
        <v>347</v>
      </c>
      <c r="U11" s="296" t="s">
        <v>311</v>
      </c>
      <c r="V11" t="s">
        <v>392</v>
      </c>
      <c r="W11" s="296" t="s">
        <v>338</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24021003</v>
      </c>
      <c r="E12" s="232" t="s">
        <v>393</v>
      </c>
      <c r="F12" s="214" t="s">
        <v>394</v>
      </c>
      <c r="G12" s="234" t="s">
        <v>332</v>
      </c>
      <c r="H12" s="293" t="s">
        <v>337</v>
      </c>
      <c r="I12" s="294">
        <v>39683</v>
      </c>
      <c r="J12" s="232" t="s">
        <v>334</v>
      </c>
      <c r="K12" s="295" t="s">
        <v>354</v>
      </c>
      <c r="L12" s="293" t="s">
        <v>395</v>
      </c>
      <c r="M12" s="296" t="s">
        <v>396</v>
      </c>
      <c r="N12" s="296" t="s">
        <v>397</v>
      </c>
      <c r="O12" s="296" t="s">
        <v>340</v>
      </c>
      <c r="P12" s="296" t="s">
        <v>341</v>
      </c>
      <c r="Q12" s="296" t="s">
        <v>395</v>
      </c>
      <c r="R12" s="296" t="s">
        <v>355</v>
      </c>
      <c r="S12" s="296" t="s">
        <v>343</v>
      </c>
      <c r="T12" s="296" t="s">
        <v>347</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53">
        <v>24021004</v>
      </c>
      <c r="E13" s="253" t="s">
        <v>398</v>
      </c>
      <c r="F13" s="214" t="s">
        <v>399</v>
      </c>
      <c r="G13" s="234" t="s">
        <v>332</v>
      </c>
      <c r="H13" s="293" t="s">
        <v>360</v>
      </c>
      <c r="I13" s="294">
        <v>40267</v>
      </c>
      <c r="J13" s="232" t="s">
        <v>334</v>
      </c>
      <c r="K13" s="295" t="s">
        <v>358</v>
      </c>
      <c r="L13" s="293" t="s">
        <v>400</v>
      </c>
      <c r="M13" s="296" t="s">
        <v>401</v>
      </c>
      <c r="N13" s="296" t="s">
        <v>402</v>
      </c>
      <c r="O13" s="296" t="s">
        <v>338</v>
      </c>
      <c r="P13" s="296" t="s">
        <v>359</v>
      </c>
      <c r="Q13" s="296" t="s">
        <v>400</v>
      </c>
      <c r="R13" s="296" t="s">
        <v>360</v>
      </c>
      <c r="S13" s="296" t="s">
        <v>350</v>
      </c>
      <c r="T13" s="296" t="s">
        <v>345</v>
      </c>
      <c r="U13" s="296" t="s">
        <v>311</v>
      </c>
      <c r="V13" t="s">
        <v>403</v>
      </c>
      <c r="W13" s="296" t="s">
        <v>338</v>
      </c>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32">
        <v>24021006</v>
      </c>
      <c r="E14" s="232" t="s">
        <v>405</v>
      </c>
      <c r="F14" s="214" t="s">
        <v>406</v>
      </c>
      <c r="G14" s="232" t="s">
        <v>407</v>
      </c>
      <c r="H14" s="293" t="s">
        <v>408</v>
      </c>
      <c r="I14" s="294">
        <v>39558</v>
      </c>
      <c r="J14" s="232" t="s">
        <v>334</v>
      </c>
      <c r="K14" s="295" t="s">
        <v>354</v>
      </c>
      <c r="L14" s="293" t="s">
        <v>408</v>
      </c>
      <c r="M14" s="296" t="s">
        <v>409</v>
      </c>
      <c r="N14" s="296" t="s">
        <v>410</v>
      </c>
      <c r="O14" s="296" t="s">
        <v>339</v>
      </c>
      <c r="P14" s="296" t="s">
        <v>341</v>
      </c>
      <c r="Q14" s="296" t="s">
        <v>408</v>
      </c>
      <c r="R14" s="296" t="s">
        <v>411</v>
      </c>
      <c r="S14" s="296" t="s">
        <v>343</v>
      </c>
      <c r="T14" s="296" t="s">
        <v>347</v>
      </c>
      <c r="U14" s="296" t="s">
        <v>311</v>
      </c>
      <c r="V14" t="s">
        <v>412</v>
      </c>
      <c r="W14" s="296" t="s">
        <v>359</v>
      </c>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53">
        <v>24021007</v>
      </c>
      <c r="E15" s="253" t="s">
        <v>413</v>
      </c>
      <c r="F15" s="214" t="s">
        <v>414</v>
      </c>
      <c r="G15" s="234" t="s">
        <v>332</v>
      </c>
      <c r="H15" s="293" t="s">
        <v>360</v>
      </c>
      <c r="I15" s="294">
        <v>40262</v>
      </c>
      <c r="J15" s="232" t="s">
        <v>334</v>
      </c>
      <c r="K15" s="295" t="s">
        <v>358</v>
      </c>
      <c r="L15" s="293" t="s">
        <v>400</v>
      </c>
      <c r="M15" s="296" t="s">
        <v>415</v>
      </c>
      <c r="N15" s="296" t="s">
        <v>416</v>
      </c>
      <c r="O15" s="296" t="s">
        <v>338</v>
      </c>
      <c r="P15" s="296" t="s">
        <v>359</v>
      </c>
      <c r="Q15" s="296" t="s">
        <v>400</v>
      </c>
      <c r="R15" s="296" t="s">
        <v>360</v>
      </c>
      <c r="S15" s="296" t="s">
        <v>350</v>
      </c>
      <c r="T15" s="296" t="s">
        <v>345</v>
      </c>
      <c r="U15" s="296" t="s">
        <v>311</v>
      </c>
      <c r="V15" t="s">
        <v>417</v>
      </c>
      <c r="W15" s="296" t="s">
        <v>338</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32">
        <v>24021009</v>
      </c>
      <c r="E16" s="232" t="s">
        <v>419</v>
      </c>
      <c r="F16" s="214" t="s">
        <v>420</v>
      </c>
      <c r="G16" s="234" t="s">
        <v>332</v>
      </c>
      <c r="H16" s="293" t="s">
        <v>421</v>
      </c>
      <c r="I16" s="294">
        <v>40047</v>
      </c>
      <c r="J16" s="232" t="s">
        <v>334</v>
      </c>
      <c r="K16" s="295" t="s">
        <v>422</v>
      </c>
      <c r="L16" s="293" t="s">
        <v>423</v>
      </c>
      <c r="M16" s="296" t="s">
        <v>424</v>
      </c>
      <c r="N16" s="296" t="s">
        <v>425</v>
      </c>
      <c r="O16" s="296" t="s">
        <v>339</v>
      </c>
      <c r="P16" s="296" t="s">
        <v>339</v>
      </c>
      <c r="Q16" s="296" t="s">
        <v>423</v>
      </c>
      <c r="R16" s="296" t="s">
        <v>426</v>
      </c>
      <c r="S16" s="296" t="s">
        <v>344</v>
      </c>
      <c r="T16" s="296" t="s">
        <v>345</v>
      </c>
      <c r="U16" s="296" t="s">
        <v>311</v>
      </c>
      <c r="V16" t="s">
        <v>427</v>
      </c>
      <c r="W16" s="296" t="s">
        <v>339</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53">
        <v>24021010</v>
      </c>
      <c r="E17" s="253" t="s">
        <v>428</v>
      </c>
      <c r="F17" s="214" t="s">
        <v>429</v>
      </c>
      <c r="G17" s="234" t="s">
        <v>332</v>
      </c>
      <c r="H17" s="293" t="s">
        <v>430</v>
      </c>
      <c r="I17" s="294">
        <v>39869</v>
      </c>
      <c r="J17" s="232" t="s">
        <v>334</v>
      </c>
      <c r="K17" s="295" t="s">
        <v>351</v>
      </c>
      <c r="L17" s="293" t="s">
        <v>309</v>
      </c>
      <c r="M17" s="296" t="s">
        <v>431</v>
      </c>
      <c r="N17" s="296" t="s">
        <v>432</v>
      </c>
      <c r="O17" s="296" t="s">
        <v>338</v>
      </c>
      <c r="P17" s="296" t="s">
        <v>341</v>
      </c>
      <c r="Q17" s="296" t="s">
        <v>309</v>
      </c>
      <c r="R17" s="296" t="s">
        <v>433</v>
      </c>
      <c r="S17" s="296" t="s">
        <v>343</v>
      </c>
      <c r="T17" s="296" t="s">
        <v>347</v>
      </c>
      <c r="U17" s="296" t="s">
        <v>311</v>
      </c>
      <c r="V17" s="296"/>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337">
        <v>24021040</v>
      </c>
      <c r="E18" s="337" t="s">
        <v>551</v>
      </c>
      <c r="F18" s="338" t="s">
        <v>550</v>
      </c>
      <c r="G18" s="234" t="s">
        <v>332</v>
      </c>
      <c r="H18" s="338" t="s">
        <v>552</v>
      </c>
      <c r="I18" s="294">
        <v>39860</v>
      </c>
      <c r="J18" s="232" t="s">
        <v>334</v>
      </c>
      <c r="K18" s="295"/>
      <c r="L18" s="338" t="s">
        <v>553</v>
      </c>
      <c r="M18" s="338" t="s">
        <v>554</v>
      </c>
      <c r="N18" s="338" t="s">
        <v>555</v>
      </c>
      <c r="O18" s="338" t="s">
        <v>339</v>
      </c>
      <c r="P18" s="338" t="s">
        <v>359</v>
      </c>
      <c r="Q18" s="338" t="s">
        <v>556</v>
      </c>
      <c r="R18" s="338" t="s">
        <v>557</v>
      </c>
      <c r="S18" s="338" t="s">
        <v>344</v>
      </c>
      <c r="T18" s="296" t="s">
        <v>345</v>
      </c>
      <c r="U18" s="296" t="s">
        <v>311</v>
      </c>
      <c r="V18" s="296"/>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32">
        <v>24021012</v>
      </c>
      <c r="E19" s="232" t="s">
        <v>434</v>
      </c>
      <c r="F19" s="214" t="s">
        <v>435</v>
      </c>
      <c r="G19" s="232" t="s">
        <v>332</v>
      </c>
      <c r="H19" s="293" t="s">
        <v>395</v>
      </c>
      <c r="I19" s="294">
        <v>39538</v>
      </c>
      <c r="J19" s="232" t="s">
        <v>334</v>
      </c>
      <c r="K19" s="295" t="s">
        <v>354</v>
      </c>
      <c r="L19" s="293" t="s">
        <v>436</v>
      </c>
      <c r="M19" s="296" t="s">
        <v>437</v>
      </c>
      <c r="N19" s="296" t="s">
        <v>438</v>
      </c>
      <c r="O19" s="296" t="s">
        <v>439</v>
      </c>
      <c r="P19" s="296" t="s">
        <v>439</v>
      </c>
      <c r="Q19" s="296" t="s">
        <v>436</v>
      </c>
      <c r="R19" s="296" t="s">
        <v>355</v>
      </c>
      <c r="S19" s="296" t="s">
        <v>343</v>
      </c>
      <c r="T19" s="296" t="s">
        <v>347</v>
      </c>
      <c r="U19" s="296" t="s">
        <v>311</v>
      </c>
      <c r="V19" s="296" t="s">
        <v>437</v>
      </c>
      <c r="W19" s="296" t="s">
        <v>439</v>
      </c>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v>24021013</v>
      </c>
      <c r="E20" s="232" t="s">
        <v>440</v>
      </c>
      <c r="F20" s="214" t="s">
        <v>441</v>
      </c>
      <c r="G20" s="234" t="s">
        <v>332</v>
      </c>
      <c r="H20" s="293" t="s">
        <v>442</v>
      </c>
      <c r="I20" s="294">
        <v>39613</v>
      </c>
      <c r="J20" s="232" t="s">
        <v>334</v>
      </c>
      <c r="K20" s="295" t="s">
        <v>354</v>
      </c>
      <c r="L20" s="293" t="s">
        <v>442</v>
      </c>
      <c r="M20" s="296" t="s">
        <v>443</v>
      </c>
      <c r="N20" s="296" t="s">
        <v>444</v>
      </c>
      <c r="O20" s="296" t="s">
        <v>340</v>
      </c>
      <c r="P20" s="296" t="s">
        <v>341</v>
      </c>
      <c r="Q20" s="296" t="s">
        <v>442</v>
      </c>
      <c r="R20" s="296" t="s">
        <v>355</v>
      </c>
      <c r="S20" s="296" t="s">
        <v>343</v>
      </c>
      <c r="T20" s="296" t="s">
        <v>347</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53">
        <v>24021014</v>
      </c>
      <c r="E21" s="253" t="s">
        <v>445</v>
      </c>
      <c r="F21" s="214" t="s">
        <v>446</v>
      </c>
      <c r="G21" s="234" t="s">
        <v>332</v>
      </c>
      <c r="H21" s="293" t="s">
        <v>309</v>
      </c>
      <c r="I21" s="294">
        <v>39731</v>
      </c>
      <c r="J21" s="232" t="s">
        <v>334</v>
      </c>
      <c r="K21" s="295" t="s">
        <v>351</v>
      </c>
      <c r="L21" s="293" t="s">
        <v>309</v>
      </c>
      <c r="M21" s="296" t="s">
        <v>447</v>
      </c>
      <c r="N21" s="296" t="s">
        <v>448</v>
      </c>
      <c r="O21" s="296" t="s">
        <v>338</v>
      </c>
      <c r="P21" s="296" t="s">
        <v>341</v>
      </c>
      <c r="Q21" s="296" t="s">
        <v>309</v>
      </c>
      <c r="R21" s="296" t="s">
        <v>433</v>
      </c>
      <c r="S21" s="296" t="s">
        <v>343</v>
      </c>
      <c r="T21" s="296" t="s">
        <v>347</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32">
        <v>24021015</v>
      </c>
      <c r="E22" s="232" t="s">
        <v>449</v>
      </c>
      <c r="F22" s="214" t="s">
        <v>558</v>
      </c>
      <c r="G22" s="234" t="s">
        <v>332</v>
      </c>
      <c r="H22" s="293" t="s">
        <v>337</v>
      </c>
      <c r="I22" s="294">
        <v>39532</v>
      </c>
      <c r="J22" s="232" t="s">
        <v>334</v>
      </c>
      <c r="K22" s="295" t="s">
        <v>354</v>
      </c>
      <c r="L22" s="293" t="s">
        <v>450</v>
      </c>
      <c r="M22" s="296" t="s">
        <v>451</v>
      </c>
      <c r="N22" s="296" t="s">
        <v>452</v>
      </c>
      <c r="O22" s="296" t="s">
        <v>339</v>
      </c>
      <c r="P22" s="296" t="s">
        <v>339</v>
      </c>
      <c r="Q22" s="296" t="s">
        <v>450</v>
      </c>
      <c r="R22" s="296" t="s">
        <v>355</v>
      </c>
      <c r="S22" s="296" t="s">
        <v>343</v>
      </c>
      <c r="T22" s="296" t="s">
        <v>347</v>
      </c>
      <c r="U22" s="296" t="s">
        <v>311</v>
      </c>
      <c r="V22" s="296" t="s">
        <v>451</v>
      </c>
      <c r="W22" s="296" t="s">
        <v>339</v>
      </c>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v>24021018</v>
      </c>
      <c r="E23" s="232" t="s">
        <v>453</v>
      </c>
      <c r="F23" s="214" t="s">
        <v>454</v>
      </c>
      <c r="G23" s="234" t="s">
        <v>332</v>
      </c>
      <c r="H23" s="293" t="s">
        <v>363</v>
      </c>
      <c r="I23" s="294">
        <v>39801</v>
      </c>
      <c r="J23" s="232" t="s">
        <v>334</v>
      </c>
      <c r="K23" s="295" t="s">
        <v>351</v>
      </c>
      <c r="L23" s="293" t="s">
        <v>363</v>
      </c>
      <c r="M23" s="296" t="s">
        <v>455</v>
      </c>
      <c r="N23" s="296" t="s">
        <v>456</v>
      </c>
      <c r="O23" s="296" t="s">
        <v>338</v>
      </c>
      <c r="P23" s="296" t="s">
        <v>341</v>
      </c>
      <c r="Q23" s="296" t="s">
        <v>363</v>
      </c>
      <c r="R23" s="296" t="s">
        <v>364</v>
      </c>
      <c r="S23" s="296" t="s">
        <v>343</v>
      </c>
      <c r="T23" s="296" t="s">
        <v>347</v>
      </c>
      <c r="U23" s="296" t="s">
        <v>311</v>
      </c>
      <c r="V23" s="296" t="s">
        <v>455</v>
      </c>
      <c r="W23" s="296" t="s">
        <v>338</v>
      </c>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337">
        <v>24021039</v>
      </c>
      <c r="E24" s="337" t="s">
        <v>559</v>
      </c>
      <c r="F24" s="338" t="s">
        <v>560</v>
      </c>
      <c r="G24" s="234" t="s">
        <v>332</v>
      </c>
      <c r="H24" s="338" t="s">
        <v>561</v>
      </c>
      <c r="I24" s="294">
        <v>39480</v>
      </c>
      <c r="J24" s="232" t="s">
        <v>334</v>
      </c>
      <c r="K24" s="295"/>
      <c r="L24" s="338" t="s">
        <v>309</v>
      </c>
      <c r="M24" s="338" t="s">
        <v>562</v>
      </c>
      <c r="N24" s="338" t="s">
        <v>563</v>
      </c>
      <c r="O24" s="296" t="s">
        <v>338</v>
      </c>
      <c r="P24" s="296" t="s">
        <v>341</v>
      </c>
      <c r="Q24" s="338" t="s">
        <v>309</v>
      </c>
      <c r="R24" s="338" t="s">
        <v>433</v>
      </c>
      <c r="S24" s="296" t="s">
        <v>343</v>
      </c>
      <c r="T24" s="296" t="s">
        <v>347</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32">
        <v>24021016</v>
      </c>
      <c r="E25" s="232" t="s">
        <v>457</v>
      </c>
      <c r="F25" s="214" t="s">
        <v>458</v>
      </c>
      <c r="G25" s="234" t="s">
        <v>332</v>
      </c>
      <c r="H25" s="293" t="s">
        <v>363</v>
      </c>
      <c r="I25" s="294">
        <v>39803</v>
      </c>
      <c r="J25" s="232" t="s">
        <v>334</v>
      </c>
      <c r="K25" s="295" t="s">
        <v>335</v>
      </c>
      <c r="L25" s="293" t="s">
        <v>363</v>
      </c>
      <c r="M25" s="296" t="s">
        <v>459</v>
      </c>
      <c r="N25" s="296" t="s">
        <v>460</v>
      </c>
      <c r="O25" s="296" t="s">
        <v>338</v>
      </c>
      <c r="P25" s="296" t="s">
        <v>341</v>
      </c>
      <c r="Q25" s="296" t="s">
        <v>363</v>
      </c>
      <c r="R25" s="296" t="s">
        <v>364</v>
      </c>
      <c r="S25" s="296" t="s">
        <v>343</v>
      </c>
      <c r="T25" s="296" t="s">
        <v>347</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v>24021017</v>
      </c>
      <c r="E26" s="232" t="s">
        <v>461</v>
      </c>
      <c r="F26" s="214" t="s">
        <v>462</v>
      </c>
      <c r="G26" s="234" t="s">
        <v>332</v>
      </c>
      <c r="H26" s="293" t="s">
        <v>463</v>
      </c>
      <c r="I26" s="294">
        <v>40189</v>
      </c>
      <c r="J26" s="232" t="s">
        <v>334</v>
      </c>
      <c r="K26" s="295" t="s">
        <v>358</v>
      </c>
      <c r="L26" s="293" t="s">
        <v>400</v>
      </c>
      <c r="M26" s="296" t="s">
        <v>464</v>
      </c>
      <c r="N26" s="296" t="s">
        <v>465</v>
      </c>
      <c r="O26" s="296" t="s">
        <v>338</v>
      </c>
      <c r="P26" s="296" t="s">
        <v>359</v>
      </c>
      <c r="Q26" s="296" t="s">
        <v>400</v>
      </c>
      <c r="R26" s="296" t="s">
        <v>360</v>
      </c>
      <c r="S26" s="296" t="s">
        <v>350</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53">
        <v>24021037</v>
      </c>
      <c r="E27" s="253" t="s">
        <v>466</v>
      </c>
      <c r="F27" s="214" t="s">
        <v>467</v>
      </c>
      <c r="G27" s="234" t="s">
        <v>332</v>
      </c>
      <c r="H27" s="293" t="s">
        <v>468</v>
      </c>
      <c r="I27" s="294">
        <v>39436</v>
      </c>
      <c r="J27" s="232" t="s">
        <v>334</v>
      </c>
      <c r="K27" s="295" t="s">
        <v>335</v>
      </c>
      <c r="L27" s="293" t="s">
        <v>468</v>
      </c>
      <c r="M27" s="296" t="s">
        <v>469</v>
      </c>
      <c r="N27" s="296" t="s">
        <v>470</v>
      </c>
      <c r="O27" s="296" t="s">
        <v>339</v>
      </c>
      <c r="P27" s="296" t="s">
        <v>359</v>
      </c>
      <c r="Q27" s="296" t="s">
        <v>468</v>
      </c>
      <c r="R27" s="296" t="s">
        <v>471</v>
      </c>
      <c r="S27" s="296" t="s">
        <v>350</v>
      </c>
      <c r="T27" s="296" t="s">
        <v>345</v>
      </c>
      <c r="U27" s="296" t="s">
        <v>311</v>
      </c>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32">
        <v>24021022</v>
      </c>
      <c r="E28" s="232" t="s">
        <v>472</v>
      </c>
      <c r="F28" s="214" t="s">
        <v>473</v>
      </c>
      <c r="G28" s="232" t="s">
        <v>332</v>
      </c>
      <c r="H28" s="293" t="s">
        <v>474</v>
      </c>
      <c r="I28" s="294">
        <v>39892</v>
      </c>
      <c r="J28" s="232" t="s">
        <v>334</v>
      </c>
      <c r="K28" s="295" t="s">
        <v>475</v>
      </c>
      <c r="L28" s="293" t="s">
        <v>476</v>
      </c>
      <c r="M28" s="296" t="s">
        <v>477</v>
      </c>
      <c r="N28" s="296" t="s">
        <v>478</v>
      </c>
      <c r="O28" s="296" t="s">
        <v>338</v>
      </c>
      <c r="P28" s="296" t="s">
        <v>359</v>
      </c>
      <c r="Q28" s="296" t="s">
        <v>476</v>
      </c>
      <c r="R28" s="296" t="s">
        <v>479</v>
      </c>
      <c r="S28" s="296" t="s">
        <v>343</v>
      </c>
      <c r="T28" s="296" t="s">
        <v>347</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53">
        <v>24021023</v>
      </c>
      <c r="E29" s="253" t="s">
        <v>480</v>
      </c>
      <c r="F29" s="214" t="s">
        <v>481</v>
      </c>
      <c r="G29" s="234" t="s">
        <v>332</v>
      </c>
      <c r="H29" s="293" t="s">
        <v>430</v>
      </c>
      <c r="I29" s="294">
        <v>39843</v>
      </c>
      <c r="J29" s="232" t="s">
        <v>334</v>
      </c>
      <c r="K29" s="295" t="s">
        <v>354</v>
      </c>
      <c r="L29" s="293" t="s">
        <v>482</v>
      </c>
      <c r="M29" s="296" t="s">
        <v>483</v>
      </c>
      <c r="N29" s="296" t="s">
        <v>484</v>
      </c>
      <c r="O29" s="296" t="s">
        <v>340</v>
      </c>
      <c r="P29" s="296" t="s">
        <v>341</v>
      </c>
      <c r="Q29" s="296" t="s">
        <v>482</v>
      </c>
      <c r="R29" s="296" t="s">
        <v>342</v>
      </c>
      <c r="S29" s="296" t="s">
        <v>343</v>
      </c>
      <c r="T29" s="296" t="s">
        <v>347</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v>24021025</v>
      </c>
      <c r="E30" s="232" t="s">
        <v>485</v>
      </c>
      <c r="F30" s="214" t="s">
        <v>486</v>
      </c>
      <c r="G30" s="234" t="s">
        <v>407</v>
      </c>
      <c r="H30" s="293" t="s">
        <v>487</v>
      </c>
      <c r="I30" s="294">
        <v>40048</v>
      </c>
      <c r="J30" s="232" t="s">
        <v>334</v>
      </c>
      <c r="K30" s="295" t="s">
        <v>358</v>
      </c>
      <c r="L30" s="293" t="s">
        <v>488</v>
      </c>
      <c r="M30" s="296" t="s">
        <v>489</v>
      </c>
      <c r="N30" s="296" t="s">
        <v>490</v>
      </c>
      <c r="O30" s="296" t="s">
        <v>340</v>
      </c>
      <c r="P30" s="296" t="s">
        <v>359</v>
      </c>
      <c r="Q30" s="296" t="s">
        <v>488</v>
      </c>
      <c r="R30" s="296" t="s">
        <v>491</v>
      </c>
      <c r="S30" s="296" t="s">
        <v>350</v>
      </c>
      <c r="T30" s="296" t="s">
        <v>345</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v>24021026</v>
      </c>
      <c r="E31" s="253" t="s">
        <v>492</v>
      </c>
      <c r="F31" s="214" t="s">
        <v>493</v>
      </c>
      <c r="G31" s="234" t="s">
        <v>332</v>
      </c>
      <c r="H31" s="293" t="s">
        <v>494</v>
      </c>
      <c r="I31" s="294">
        <v>39996</v>
      </c>
      <c r="J31" s="232" t="s">
        <v>334</v>
      </c>
      <c r="K31" s="295" t="s">
        <v>404</v>
      </c>
      <c r="L31" s="293" t="s">
        <v>495</v>
      </c>
      <c r="M31" s="296" t="s">
        <v>496</v>
      </c>
      <c r="N31" s="296" t="s">
        <v>497</v>
      </c>
      <c r="O31" s="296" t="s">
        <v>339</v>
      </c>
      <c r="P31" s="296" t="s">
        <v>341</v>
      </c>
      <c r="Q31" s="296" t="s">
        <v>495</v>
      </c>
      <c r="R31" s="296" t="s">
        <v>495</v>
      </c>
      <c r="S31" s="296" t="s">
        <v>346</v>
      </c>
      <c r="T31" s="296" t="s">
        <v>345</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17">
        <v>24021027</v>
      </c>
      <c r="E32" s="213" t="s">
        <v>498</v>
      </c>
      <c r="F32" s="288" t="s">
        <v>499</v>
      </c>
      <c r="G32" s="289" t="s">
        <v>332</v>
      </c>
      <c r="H32" s="215" t="s">
        <v>333</v>
      </c>
      <c r="I32" s="216">
        <v>39990</v>
      </c>
      <c r="J32" s="217" t="s">
        <v>334</v>
      </c>
      <c r="K32" s="218" t="s">
        <v>335</v>
      </c>
      <c r="L32" s="219" t="s">
        <v>500</v>
      </c>
      <c r="M32" s="220" t="s">
        <v>501</v>
      </c>
      <c r="N32" s="221" t="s">
        <v>502</v>
      </c>
      <c r="O32" s="220" t="s">
        <v>339</v>
      </c>
      <c r="P32" s="221" t="s">
        <v>341</v>
      </c>
      <c r="Q32" s="220" t="s">
        <v>500</v>
      </c>
      <c r="R32" s="222" t="s">
        <v>433</v>
      </c>
      <c r="S32" s="222" t="s">
        <v>343</v>
      </c>
      <c r="T32" s="222" t="s">
        <v>347</v>
      </c>
      <c r="U32" s="223" t="s">
        <v>311</v>
      </c>
      <c r="V32" s="224"/>
      <c r="W32" s="225"/>
      <c r="X32" s="225"/>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v>24021028</v>
      </c>
      <c r="E33" s="233" t="s">
        <v>503</v>
      </c>
      <c r="F33" s="214" t="s">
        <v>504</v>
      </c>
      <c r="G33" s="232" t="s">
        <v>332</v>
      </c>
      <c r="H33" s="215" t="s">
        <v>361</v>
      </c>
      <c r="I33" s="216">
        <v>39878</v>
      </c>
      <c r="J33" s="217" t="s">
        <v>334</v>
      </c>
      <c r="K33" s="218" t="s">
        <v>358</v>
      </c>
      <c r="L33" s="219" t="s">
        <v>505</v>
      </c>
      <c r="M33" s="220" t="s">
        <v>506</v>
      </c>
      <c r="N33" s="221" t="s">
        <v>507</v>
      </c>
      <c r="O33" s="235" t="s">
        <v>339</v>
      </c>
      <c r="P33" s="221" t="s">
        <v>359</v>
      </c>
      <c r="Q33" s="220" t="s">
        <v>505</v>
      </c>
      <c r="R33" s="222" t="s">
        <v>361</v>
      </c>
      <c r="S33" s="222" t="s">
        <v>350</v>
      </c>
      <c r="T33" s="222" t="s">
        <v>345</v>
      </c>
      <c r="U33" s="223" t="s">
        <v>311</v>
      </c>
      <c r="V33" s="236"/>
      <c r="W33" s="237"/>
      <c r="X33" s="237"/>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32">
        <v>24021029</v>
      </c>
      <c r="E34" s="233" t="s">
        <v>508</v>
      </c>
      <c r="F34" s="214" t="s">
        <v>509</v>
      </c>
      <c r="G34" s="234" t="s">
        <v>407</v>
      </c>
      <c r="H34" s="215" t="s">
        <v>510</v>
      </c>
      <c r="I34" s="216">
        <v>39914</v>
      </c>
      <c r="J34" s="217" t="s">
        <v>334</v>
      </c>
      <c r="K34" s="218" t="s">
        <v>511</v>
      </c>
      <c r="L34" s="219" t="s">
        <v>512</v>
      </c>
      <c r="M34" s="220" t="s">
        <v>513</v>
      </c>
      <c r="N34" s="221" t="s">
        <v>514</v>
      </c>
      <c r="O34" s="235" t="s">
        <v>353</v>
      </c>
      <c r="P34" s="221" t="s">
        <v>341</v>
      </c>
      <c r="Q34" s="220" t="s">
        <v>512</v>
      </c>
      <c r="R34" s="222" t="s">
        <v>515</v>
      </c>
      <c r="S34" s="222" t="s">
        <v>344</v>
      </c>
      <c r="T34" s="222" t="s">
        <v>345</v>
      </c>
      <c r="U34" s="223" t="s">
        <v>311</v>
      </c>
      <c r="V34" s="236"/>
      <c r="W34" s="237"/>
      <c r="X34" s="237"/>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32">
        <v>24021031</v>
      </c>
      <c r="E35" s="233" t="s">
        <v>516</v>
      </c>
      <c r="F35" s="214" t="s">
        <v>517</v>
      </c>
      <c r="G35" s="234" t="s">
        <v>332</v>
      </c>
      <c r="H35" s="215" t="s">
        <v>518</v>
      </c>
      <c r="I35" s="216">
        <v>40268</v>
      </c>
      <c r="J35" s="217" t="s">
        <v>334</v>
      </c>
      <c r="K35" s="218" t="s">
        <v>358</v>
      </c>
      <c r="L35" s="219" t="s">
        <v>400</v>
      </c>
      <c r="M35" s="220" t="s">
        <v>519</v>
      </c>
      <c r="N35" s="221" t="s">
        <v>520</v>
      </c>
      <c r="O35" s="235" t="s">
        <v>339</v>
      </c>
      <c r="P35" s="221" t="s">
        <v>359</v>
      </c>
      <c r="Q35" s="220" t="s">
        <v>400</v>
      </c>
      <c r="R35" s="222" t="s">
        <v>360</v>
      </c>
      <c r="S35" s="222" t="s">
        <v>350</v>
      </c>
      <c r="T35" s="222" t="s">
        <v>345</v>
      </c>
      <c r="U35" s="223" t="s">
        <v>311</v>
      </c>
      <c r="V35" s="236"/>
      <c r="W35" s="237"/>
      <c r="X35" s="237"/>
      <c r="Y35" s="226"/>
      <c r="Z35" s="227" t="s">
        <v>74</v>
      </c>
      <c r="AA35" s="228" t="s">
        <v>74</v>
      </c>
      <c r="AB35" s="228" t="s">
        <v>74</v>
      </c>
      <c r="AC35" s="228" t="s">
        <v>74</v>
      </c>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v>24021038</v>
      </c>
      <c r="E36" s="233" t="s">
        <v>521</v>
      </c>
      <c r="F36" s="214" t="s">
        <v>522</v>
      </c>
      <c r="G36" s="234" t="s">
        <v>332</v>
      </c>
      <c r="H36" s="215" t="s">
        <v>362</v>
      </c>
      <c r="I36" s="216">
        <v>39609</v>
      </c>
      <c r="J36" s="217" t="s">
        <v>334</v>
      </c>
      <c r="K36" s="218" t="s">
        <v>352</v>
      </c>
      <c r="L36" s="219" t="s">
        <v>362</v>
      </c>
      <c r="M36" s="220" t="s">
        <v>523</v>
      </c>
      <c r="N36" s="221" t="s">
        <v>524</v>
      </c>
      <c r="O36" s="235" t="s">
        <v>338</v>
      </c>
      <c r="P36" s="221" t="s">
        <v>341</v>
      </c>
      <c r="Q36" s="220" t="s">
        <v>362</v>
      </c>
      <c r="R36" s="222" t="s">
        <v>362</v>
      </c>
      <c r="S36" s="222" t="s">
        <v>350</v>
      </c>
      <c r="T36" s="222" t="s">
        <v>345</v>
      </c>
      <c r="U36" s="223" t="s">
        <v>311</v>
      </c>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v>23020025</v>
      </c>
      <c r="E37" s="233" t="s">
        <v>525</v>
      </c>
      <c r="F37" s="214" t="s">
        <v>526</v>
      </c>
      <c r="G37" s="234" t="s">
        <v>332</v>
      </c>
      <c r="H37" s="215" t="s">
        <v>527</v>
      </c>
      <c r="I37" s="216">
        <v>39712</v>
      </c>
      <c r="J37" s="217" t="s">
        <v>334</v>
      </c>
      <c r="K37" s="218" t="s">
        <v>348</v>
      </c>
      <c r="L37" s="219" t="s">
        <v>527</v>
      </c>
      <c r="M37" s="220" t="s">
        <v>528</v>
      </c>
      <c r="N37" s="221" t="s">
        <v>529</v>
      </c>
      <c r="O37" s="235" t="s">
        <v>338</v>
      </c>
      <c r="P37" s="221" t="s">
        <v>341</v>
      </c>
      <c r="Q37" s="220" t="s">
        <v>527</v>
      </c>
      <c r="R37" s="222" t="s">
        <v>349</v>
      </c>
      <c r="S37" s="222" t="s">
        <v>350</v>
      </c>
      <c r="T37" s="222" t="s">
        <v>345</v>
      </c>
      <c r="U37" s="223" t="s">
        <v>311</v>
      </c>
      <c r="V37" s="236" t="s">
        <v>528</v>
      </c>
      <c r="W37" s="237" t="s">
        <v>338</v>
      </c>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47">
        <v>24021032</v>
      </c>
      <c r="E38" s="248" t="s">
        <v>530</v>
      </c>
      <c r="F38" s="214" t="s">
        <v>531</v>
      </c>
      <c r="G38" s="234" t="s">
        <v>332</v>
      </c>
      <c r="H38" s="215" t="s">
        <v>527</v>
      </c>
      <c r="I38" s="216">
        <v>39326</v>
      </c>
      <c r="J38" s="217" t="s">
        <v>334</v>
      </c>
      <c r="K38" s="218" t="s">
        <v>357</v>
      </c>
      <c r="L38" s="219" t="s">
        <v>527</v>
      </c>
      <c r="M38" s="220" t="s">
        <v>532</v>
      </c>
      <c r="N38" s="221" t="s">
        <v>533</v>
      </c>
      <c r="O38" s="235" t="s">
        <v>338</v>
      </c>
      <c r="P38" s="221" t="s">
        <v>341</v>
      </c>
      <c r="Q38" s="220" t="s">
        <v>527</v>
      </c>
      <c r="R38" s="222" t="s">
        <v>534</v>
      </c>
      <c r="S38" s="222" t="s">
        <v>350</v>
      </c>
      <c r="T38" s="222" t="s">
        <v>345</v>
      </c>
      <c r="U38" s="223" t="s">
        <v>311</v>
      </c>
      <c r="V38" s="236" t="s">
        <v>535</v>
      </c>
      <c r="W38" s="237" t="s">
        <v>338</v>
      </c>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v>24021033</v>
      </c>
      <c r="E39" s="248" t="s">
        <v>536</v>
      </c>
      <c r="F39" s="214" t="s">
        <v>537</v>
      </c>
      <c r="G39" s="232" t="s">
        <v>332</v>
      </c>
      <c r="H39" s="215" t="s">
        <v>360</v>
      </c>
      <c r="I39" s="216">
        <v>40427</v>
      </c>
      <c r="J39" s="217" t="s">
        <v>334</v>
      </c>
      <c r="K39" s="218" t="s">
        <v>358</v>
      </c>
      <c r="L39" s="219" t="s">
        <v>400</v>
      </c>
      <c r="M39" s="220" t="s">
        <v>538</v>
      </c>
      <c r="N39" s="221" t="s">
        <v>418</v>
      </c>
      <c r="O39" s="235" t="s">
        <v>339</v>
      </c>
      <c r="P39" s="221" t="s">
        <v>339</v>
      </c>
      <c r="Q39" s="220" t="s">
        <v>400</v>
      </c>
      <c r="R39" s="222" t="s">
        <v>360</v>
      </c>
      <c r="S39" s="222" t="s">
        <v>350</v>
      </c>
      <c r="T39" s="222" t="s">
        <v>345</v>
      </c>
      <c r="U39" s="223" t="s">
        <v>311</v>
      </c>
      <c r="V39" s="236" t="s">
        <v>539</v>
      </c>
      <c r="W39" s="237" t="s">
        <v>338</v>
      </c>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49">
        <v>24021034</v>
      </c>
      <c r="E40" s="250" t="s">
        <v>540</v>
      </c>
      <c r="F40" s="214" t="s">
        <v>541</v>
      </c>
      <c r="G40" s="251" t="s">
        <v>332</v>
      </c>
      <c r="H40" s="215" t="s">
        <v>365</v>
      </c>
      <c r="I40" s="216">
        <v>39882</v>
      </c>
      <c r="J40" s="217" t="s">
        <v>334</v>
      </c>
      <c r="K40" s="218" t="s">
        <v>336</v>
      </c>
      <c r="L40" s="219" t="s">
        <v>542</v>
      </c>
      <c r="M40" s="220" t="s">
        <v>543</v>
      </c>
      <c r="N40" s="221" t="s">
        <v>544</v>
      </c>
      <c r="O40" s="252" t="s">
        <v>340</v>
      </c>
      <c r="P40" s="221" t="s">
        <v>341</v>
      </c>
      <c r="Q40" s="220" t="s">
        <v>542</v>
      </c>
      <c r="R40" s="222" t="s">
        <v>365</v>
      </c>
      <c r="S40" s="222" t="s">
        <v>344</v>
      </c>
      <c r="T40" s="222" t="s">
        <v>345</v>
      </c>
      <c r="U40" s="223" t="s">
        <v>311</v>
      </c>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9">
        <v>24021035</v>
      </c>
      <c r="E41" s="250" t="s">
        <v>545</v>
      </c>
      <c r="F41" s="214" t="s">
        <v>546</v>
      </c>
      <c r="G41" s="251" t="s">
        <v>332</v>
      </c>
      <c r="H41" s="215" t="s">
        <v>365</v>
      </c>
      <c r="I41" s="216">
        <v>39757</v>
      </c>
      <c r="J41" s="217" t="s">
        <v>334</v>
      </c>
      <c r="K41" s="218" t="s">
        <v>336</v>
      </c>
      <c r="L41" s="219" t="s">
        <v>542</v>
      </c>
      <c r="M41" s="220" t="s">
        <v>547</v>
      </c>
      <c r="N41" s="221" t="s">
        <v>548</v>
      </c>
      <c r="O41" s="252" t="s">
        <v>338</v>
      </c>
      <c r="P41" s="221" t="s">
        <v>341</v>
      </c>
      <c r="Q41" s="220" t="s">
        <v>542</v>
      </c>
      <c r="R41" s="222" t="s">
        <v>365</v>
      </c>
      <c r="S41" s="222" t="s">
        <v>344</v>
      </c>
      <c r="T41" s="222" t="s">
        <v>345</v>
      </c>
      <c r="U41" s="223" t="s">
        <v>311</v>
      </c>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c r="AA42" s="240"/>
      <c r="AB42" s="240"/>
      <c r="AC42" s="240"/>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c r="AA43" s="240"/>
      <c r="AB43" s="240"/>
      <c r="AC43" s="240"/>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c r="AA44" s="240"/>
      <c r="AB44" s="240"/>
      <c r="AC44" s="240"/>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1"/>
      <c r="IX5" s="411"/>
      <c r="IY5" s="411"/>
      <c r="IZ5" s="411"/>
      <c r="JA5" s="411"/>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1"/>
      <c r="IX6" s="411"/>
      <c r="IY6" s="411"/>
      <c r="IZ6" s="411"/>
      <c r="JA6" s="411"/>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7" t="s">
        <v>192</v>
      </c>
      <c r="D12" s="417"/>
      <c r="E12" s="417"/>
      <c r="F12" s="417"/>
      <c r="G12" s="417"/>
      <c r="H12" s="417"/>
      <c r="I12" s="417"/>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7" t="s">
        <v>193</v>
      </c>
      <c r="D13" s="417"/>
      <c r="E13" s="417"/>
      <c r="F13" s="417"/>
      <c r="G13" s="417"/>
      <c r="H13" s="417"/>
      <c r="I13" s="417"/>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7" t="s">
        <v>328</v>
      </c>
      <c r="D14" s="417"/>
      <c r="E14" s="417"/>
      <c r="F14" s="417"/>
      <c r="G14" s="417"/>
      <c r="H14" s="417"/>
      <c r="I14" s="417"/>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7" t="s">
        <v>329</v>
      </c>
      <c r="D15" s="417"/>
      <c r="E15" s="417"/>
      <c r="F15" s="417"/>
      <c r="G15" s="417"/>
      <c r="H15" s="417"/>
      <c r="I15" s="417"/>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2" t="s">
        <v>194</v>
      </c>
      <c r="D22" s="412"/>
      <c r="E22" s="412"/>
      <c r="F22" s="412"/>
      <c r="G22" s="412"/>
      <c r="H22" s="412"/>
      <c r="I22" s="412"/>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3" t="str">
        <f>VLOOKUP($K$2,'DATA SISWA'!$C$10:$AQ$49,4,FALSE)</f>
        <v>Alfi Nur Fuad</v>
      </c>
      <c r="D24" s="414"/>
      <c r="E24" s="414"/>
      <c r="F24" s="414"/>
      <c r="G24" s="414"/>
      <c r="H24" s="414"/>
      <c r="I24" s="415"/>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2" t="s">
        <v>216</v>
      </c>
      <c r="D26" s="412"/>
      <c r="E26" s="412"/>
      <c r="F26" s="412"/>
      <c r="G26" s="412"/>
      <c r="H26" s="412"/>
      <c r="I26" s="412"/>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3" t="str">
        <f>VLOOKUP($K$2,'DATA SISWA'!$C$10:$AQ$49,2,FALSE)&amp;" / "&amp;VLOOKUP($K$2,'DATA SISWA'!$C$10:$AQ$49,3,FALSE)</f>
        <v>24021001 / 0091753778</v>
      </c>
      <c r="D28" s="414"/>
      <c r="E28" s="414"/>
      <c r="F28" s="414"/>
      <c r="G28" s="414"/>
      <c r="H28" s="414"/>
      <c r="I28" s="415"/>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6" t="s">
        <v>195</v>
      </c>
      <c r="D35" s="416"/>
      <c r="E35" s="416"/>
      <c r="F35" s="416"/>
      <c r="G35" s="416"/>
      <c r="H35" s="416"/>
      <c r="I35" s="416"/>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6" t="s">
        <v>196</v>
      </c>
      <c r="D36" s="416"/>
      <c r="E36" s="416"/>
      <c r="F36" s="416"/>
      <c r="G36" s="416"/>
      <c r="H36" s="416"/>
      <c r="I36" s="416"/>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9" t="s">
        <v>197</v>
      </c>
      <c r="D39" s="409"/>
      <c r="E39" s="409"/>
      <c r="F39" s="409"/>
      <c r="G39" s="409"/>
      <c r="H39" s="409"/>
      <c r="I39" s="409"/>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9" t="s">
        <v>193</v>
      </c>
      <c r="D40" s="409"/>
      <c r="E40" s="409"/>
      <c r="F40" s="409"/>
      <c r="G40" s="409"/>
      <c r="H40" s="409"/>
      <c r="I40" s="409"/>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9" t="s">
        <v>330</v>
      </c>
      <c r="D41" s="409"/>
      <c r="E41" s="409"/>
      <c r="F41" s="409"/>
      <c r="G41" s="409"/>
      <c r="H41" s="409"/>
      <c r="I41" s="409"/>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9" t="s">
        <v>198</v>
      </c>
      <c r="D62" s="409"/>
      <c r="E62" s="409"/>
      <c r="F62" s="409"/>
      <c r="G62" s="409"/>
      <c r="H62" s="409"/>
      <c r="I62" s="409"/>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Alfi Nur Fuad</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24021001 / 0091753778</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Pujorahayu , </v>
      </c>
      <c r="G67" s="410">
        <f>VLOOKUP($K$2,'DATA SISWA'!$C$10:$AQ$49,7,FALSE)</f>
        <v>40121</v>
      </c>
      <c r="H67" s="410"/>
      <c r="I67" s="410"/>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UPTD SMPN 7 PESAWARAN</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Sangubanyu</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Wahono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Jumiatun</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Petani</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Petani</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Sangubanyu</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Lumbirejo</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Negeri Katon</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Wahono</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Petani</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18" t="s">
        <v>217</v>
      </c>
      <c r="C3" s="418"/>
      <c r="D3" s="418"/>
      <c r="E3" s="418"/>
      <c r="F3" s="418"/>
      <c r="G3" s="418"/>
      <c r="H3" s="418"/>
      <c r="I3" s="418"/>
      <c r="J3" s="418"/>
      <c r="K3" s="418"/>
      <c r="L3" s="6"/>
      <c r="M3" s="103"/>
      <c r="N3" s="103"/>
      <c r="O3" s="103"/>
      <c r="P3" s="108"/>
      <c r="Q3" s="109" t="s">
        <v>218</v>
      </c>
      <c r="R3" s="110" t="s">
        <v>219</v>
      </c>
      <c r="S3" s="111"/>
      <c r="T3" s="111"/>
      <c r="U3" s="112"/>
      <c r="V3" s="113"/>
      <c r="W3" s="103"/>
    </row>
    <row r="4" spans="1:23" ht="18.75">
      <c r="A4" s="9"/>
      <c r="B4" s="418" t="s">
        <v>220</v>
      </c>
      <c r="C4" s="418"/>
      <c r="D4" s="418"/>
      <c r="E4" s="418"/>
      <c r="F4" s="418"/>
      <c r="G4" s="418"/>
      <c r="H4" s="418"/>
      <c r="I4" s="418"/>
      <c r="J4" s="418"/>
      <c r="K4" s="418"/>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Alfi Nur Fuad</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0091753778</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9" t="s">
        <v>229</v>
      </c>
      <c r="F13" s="419"/>
      <c r="G13" s="419"/>
      <c r="H13" s="419"/>
      <c r="I13" s="419"/>
      <c r="J13" s="419"/>
      <c r="K13" s="419"/>
      <c r="L13" s="131"/>
      <c r="M13" s="132"/>
      <c r="N13" s="132"/>
      <c r="O13" s="132"/>
      <c r="P13" s="132"/>
      <c r="Q13" s="132"/>
      <c r="R13" s="132"/>
      <c r="S13" s="132"/>
      <c r="T13" s="132"/>
      <c r="U13" s="132"/>
      <c r="V13" s="132"/>
      <c r="W13" s="132"/>
    </row>
    <row r="14" spans="1:23" s="133" customFormat="1" ht="43.5" customHeight="1">
      <c r="A14" s="128"/>
      <c r="B14" s="420">
        <v>1</v>
      </c>
      <c r="C14" s="421" t="str">
        <f>INTRAKURIKULER!D9</f>
        <v>Pendidikan Agama dan Budi Pekerti</v>
      </c>
      <c r="D14" s="422" t="str">
        <f>IFERROR(VLOOKUP($L$2,NA!$C$8:$S$47,3,FALSE),"-")</f>
        <v>-</v>
      </c>
      <c r="E14" s="423" t="str">
        <f>VLOOKUP($L$2,'F1'!$C$17:$BD$56,53,FALSE)</f>
        <v xml:space="preserve">Alfi Nur Fuad menunjukkan pemahaman dalam </v>
      </c>
      <c r="F14" s="424"/>
      <c r="G14" s="424"/>
      <c r="H14" s="424"/>
      <c r="I14" s="424"/>
      <c r="J14" s="424"/>
      <c r="K14" s="425"/>
      <c r="L14" s="128"/>
      <c r="M14" s="132"/>
      <c r="N14" s="132"/>
      <c r="O14" s="132"/>
      <c r="P14" s="132"/>
      <c r="Q14" s="132"/>
      <c r="R14" s="132"/>
      <c r="S14" s="132"/>
      <c r="T14" s="132"/>
      <c r="U14" s="132"/>
      <c r="V14" s="132"/>
      <c r="W14" s="132"/>
    </row>
    <row r="15" spans="1:23" s="133" customFormat="1" ht="43.5" customHeight="1">
      <c r="A15" s="128"/>
      <c r="B15" s="420"/>
      <c r="C15" s="421"/>
      <c r="D15" s="422"/>
      <c r="E15" s="423" t="str">
        <f>VLOOKUP($L$2,'F1'!$C$17:$BD$56,54,FALSE)</f>
        <v xml:space="preserve">Alfi Nur Fuad membutuhkan bimbingan dalam </v>
      </c>
      <c r="F15" s="424"/>
      <c r="G15" s="424"/>
      <c r="H15" s="424"/>
      <c r="I15" s="424"/>
      <c r="J15" s="424"/>
      <c r="K15" s="425"/>
      <c r="L15" s="128"/>
      <c r="M15" s="132"/>
      <c r="N15" s="132"/>
      <c r="O15" s="132"/>
      <c r="P15" s="132"/>
      <c r="Q15" s="132"/>
      <c r="R15" s="132"/>
      <c r="S15" s="132"/>
      <c r="T15" s="132"/>
      <c r="U15" s="132"/>
      <c r="V15" s="132"/>
      <c r="W15" s="132"/>
    </row>
    <row r="16" spans="1:23" s="133" customFormat="1" ht="43.5" customHeight="1">
      <c r="A16" s="128"/>
      <c r="B16" s="420">
        <v>2</v>
      </c>
      <c r="C16" s="421" t="str">
        <f>INTRAKURIKULER!D10</f>
        <v>Pendidikan Pancasila</v>
      </c>
      <c r="D16" s="422" t="str">
        <f>IFERROR(VLOOKUP($L$2,NA!$C$8:$S$47,4,FALSE),"-")</f>
        <v>-</v>
      </c>
      <c r="E16" s="426" t="str">
        <f>VLOOKUP($L$2,'F2'!$C$17:$BD$56,53,FALSE)</f>
        <v xml:space="preserve">Alfi Nur Fuad menunjukkan pemahaman dalam </v>
      </c>
      <c r="F16" s="426"/>
      <c r="G16" s="426"/>
      <c r="H16" s="426"/>
      <c r="I16" s="426"/>
      <c r="J16" s="426"/>
      <c r="K16" s="426"/>
      <c r="L16" s="128"/>
      <c r="M16" s="132"/>
      <c r="N16" s="132"/>
      <c r="O16" s="132"/>
      <c r="P16" s="132"/>
      <c r="Q16" s="132"/>
      <c r="R16" s="132"/>
      <c r="S16" s="132"/>
      <c r="T16" s="132"/>
      <c r="U16" s="132"/>
      <c r="V16" s="132"/>
      <c r="W16" s="132"/>
    </row>
    <row r="17" spans="1:23" s="133" customFormat="1" ht="43.5" customHeight="1">
      <c r="A17" s="128"/>
      <c r="B17" s="420"/>
      <c r="C17" s="421"/>
      <c r="D17" s="422"/>
      <c r="E17" s="426" t="str">
        <f>VLOOKUP($L$2,'F2'!$C$17:$BD$56,54,FALSE)</f>
        <v xml:space="preserve">Alfi Nur Fuad membutuhkan bimbingan dalam </v>
      </c>
      <c r="F17" s="426"/>
      <c r="G17" s="426"/>
      <c r="H17" s="426"/>
      <c r="I17" s="426"/>
      <c r="J17" s="426"/>
      <c r="K17" s="426"/>
      <c r="L17" s="128"/>
      <c r="M17" s="132"/>
      <c r="N17" s="132"/>
      <c r="O17" s="132"/>
      <c r="P17" s="132"/>
      <c r="Q17" s="132"/>
      <c r="R17" s="132"/>
      <c r="S17" s="132"/>
      <c r="T17" s="132"/>
      <c r="U17" s="132"/>
      <c r="V17" s="132"/>
      <c r="W17" s="132"/>
    </row>
    <row r="18" spans="1:23" s="133" customFormat="1" ht="43.5" customHeight="1">
      <c r="A18" s="128"/>
      <c r="B18" s="420">
        <v>3</v>
      </c>
      <c r="C18" s="421" t="str">
        <f>INTRAKURIKULER!D11</f>
        <v>Bahasa Indonesia</v>
      </c>
      <c r="D18" s="422" t="str">
        <f>IFERROR(VLOOKUP($L$2,NA!$C$8:$S$47,5,FALSE),"-")</f>
        <v>-</v>
      </c>
      <c r="E18" s="426" t="str">
        <f>VLOOKUP($L$2,'F3'!$C$17:$BD$56,53,FALSE)</f>
        <v xml:space="preserve">Alfi Nur Fuad menunjukkan pemahaman dalam </v>
      </c>
      <c r="F18" s="426"/>
      <c r="G18" s="426"/>
      <c r="H18" s="426"/>
      <c r="I18" s="426"/>
      <c r="J18" s="426"/>
      <c r="K18" s="426"/>
      <c r="L18" s="128"/>
      <c r="M18" s="132"/>
      <c r="N18" s="132"/>
      <c r="O18" s="132"/>
      <c r="P18" s="132"/>
      <c r="Q18" s="132"/>
      <c r="R18" s="132"/>
      <c r="S18" s="132"/>
      <c r="T18" s="132"/>
      <c r="U18" s="132"/>
      <c r="V18" s="132"/>
      <c r="W18" s="132"/>
    </row>
    <row r="19" spans="1:23" s="133" customFormat="1" ht="43.5" customHeight="1">
      <c r="A19" s="128"/>
      <c r="B19" s="420"/>
      <c r="C19" s="421"/>
      <c r="D19" s="422"/>
      <c r="E19" s="426" t="str">
        <f>VLOOKUP($L$2,'F3'!$C$17:$BD$56,54,FALSE)</f>
        <v xml:space="preserve">Alfi Nur Fuad membutuhkan bimbingan dalam </v>
      </c>
      <c r="F19" s="426"/>
      <c r="G19" s="426"/>
      <c r="H19" s="426"/>
      <c r="I19" s="426"/>
      <c r="J19" s="426"/>
      <c r="K19" s="426"/>
      <c r="L19" s="128"/>
      <c r="M19" s="132"/>
      <c r="N19" s="132"/>
      <c r="O19" s="132"/>
      <c r="P19" s="132"/>
      <c r="Q19" s="132"/>
      <c r="R19" s="132"/>
      <c r="S19" s="132"/>
      <c r="T19" s="132"/>
      <c r="U19" s="132"/>
      <c r="V19" s="132"/>
      <c r="W19" s="132"/>
    </row>
    <row r="20" spans="1:23" s="133" customFormat="1" ht="43.5" customHeight="1">
      <c r="A20" s="128"/>
      <c r="B20" s="420">
        <v>4</v>
      </c>
      <c r="C20" s="421" t="str">
        <f>INTRAKURIKULER!D12</f>
        <v>Pendidikan Jasmani Olahraga dan Kesehatan</v>
      </c>
      <c r="D20" s="422" t="str">
        <f>IFERROR(VLOOKUP($L$2,NA!$C$8:$S$47,6,FALSE),"-")</f>
        <v>-</v>
      </c>
      <c r="E20" s="426" t="str">
        <f>VLOOKUP($L$2,'F4'!$C$17:$BD$56,53,FALSE)</f>
        <v xml:space="preserve">Alfi Nur Fuad menunjukkan pemahaman dalam </v>
      </c>
      <c r="F20" s="426"/>
      <c r="G20" s="426"/>
      <c r="H20" s="426"/>
      <c r="I20" s="426"/>
      <c r="J20" s="426"/>
      <c r="K20" s="426"/>
      <c r="L20" s="128"/>
      <c r="M20" s="132"/>
      <c r="N20" s="132"/>
      <c r="O20" s="132"/>
      <c r="P20" s="132"/>
      <c r="Q20" s="132"/>
      <c r="R20" s="132"/>
      <c r="S20" s="132"/>
      <c r="T20" s="132"/>
      <c r="U20" s="132"/>
      <c r="V20" s="132"/>
      <c r="W20" s="132"/>
    </row>
    <row r="21" spans="1:23" s="133" customFormat="1" ht="43.5" customHeight="1">
      <c r="A21" s="128"/>
      <c r="B21" s="420"/>
      <c r="C21" s="421"/>
      <c r="D21" s="422"/>
      <c r="E21" s="426" t="str">
        <f>VLOOKUP($L$2,'F4'!$C$17:$BD$56,54,FALSE)</f>
        <v xml:space="preserve">Alfi Nur Fuad membutuhkan bimbingan dalam </v>
      </c>
      <c r="F21" s="426"/>
      <c r="G21" s="426"/>
      <c r="H21" s="426"/>
      <c r="I21" s="426"/>
      <c r="J21" s="426"/>
      <c r="K21" s="426"/>
      <c r="L21" s="128"/>
      <c r="M21" s="132"/>
      <c r="N21" s="132"/>
      <c r="O21" s="132"/>
      <c r="P21" s="132"/>
      <c r="Q21" s="132"/>
      <c r="R21" s="132"/>
      <c r="S21" s="132"/>
      <c r="T21" s="132"/>
      <c r="U21" s="132"/>
      <c r="V21" s="132"/>
      <c r="W21" s="132"/>
    </row>
    <row r="22" spans="1:23" s="133" customFormat="1" ht="43.5" customHeight="1">
      <c r="A22" s="128"/>
      <c r="B22" s="420">
        <v>5</v>
      </c>
      <c r="C22" s="421" t="str">
        <f>INTRAKURIKULER!D13</f>
        <v>Sejarah</v>
      </c>
      <c r="D22" s="422" t="str">
        <f>IFERROR(VLOOKUP($L$2,NA!$C$8:$S$47,7,FALSE),"-")</f>
        <v>-</v>
      </c>
      <c r="E22" s="426" t="str">
        <f>VLOOKUP($L$2,'F5'!$C$17:$BD$56,53,FALSE)</f>
        <v xml:space="preserve">Alfi Nur Fuad menunjukkan pemahaman dalam </v>
      </c>
      <c r="F22" s="426"/>
      <c r="G22" s="426"/>
      <c r="H22" s="426"/>
      <c r="I22" s="426"/>
      <c r="J22" s="426"/>
      <c r="K22" s="426"/>
      <c r="L22" s="128"/>
      <c r="M22" s="132"/>
      <c r="N22" s="132"/>
      <c r="O22" s="132"/>
      <c r="P22" s="132"/>
      <c r="Q22" s="132"/>
      <c r="R22" s="132"/>
      <c r="S22" s="132"/>
      <c r="T22" s="132"/>
      <c r="U22" s="132"/>
      <c r="V22" s="132"/>
      <c r="W22" s="132"/>
    </row>
    <row r="23" spans="1:23" s="133" customFormat="1" ht="43.5" customHeight="1">
      <c r="A23" s="128"/>
      <c r="B23" s="420"/>
      <c r="C23" s="421"/>
      <c r="D23" s="422"/>
      <c r="E23" s="426" t="str">
        <f>VLOOKUP($L$2,'F5'!$C$17:$BD$56,54,FALSE)</f>
        <v xml:space="preserve">Alfi Nur Fuad membutuhkan bimbingan dalam </v>
      </c>
      <c r="F23" s="426"/>
      <c r="G23" s="426"/>
      <c r="H23" s="426"/>
      <c r="I23" s="426"/>
      <c r="J23" s="426"/>
      <c r="K23" s="426"/>
      <c r="L23" s="128"/>
      <c r="M23" s="132"/>
      <c r="N23" s="132"/>
      <c r="O23" s="132"/>
      <c r="P23" s="132"/>
      <c r="Q23" s="132"/>
      <c r="R23" s="132"/>
      <c r="S23" s="132"/>
      <c r="T23" s="132"/>
      <c r="U23" s="132"/>
      <c r="V23" s="132"/>
      <c r="W23" s="132"/>
    </row>
    <row r="24" spans="1:23" s="133" customFormat="1" ht="43.5" customHeight="1">
      <c r="A24" s="128"/>
      <c r="B24" s="420">
        <v>6</v>
      </c>
      <c r="C24" s="421" t="str">
        <f>INTRAKURIKULER!D14</f>
        <v>Seni Budaya</v>
      </c>
      <c r="D24" s="422" t="str">
        <f>IFERROR(VLOOKUP($L$2,NA!$C$8:$S$47,8,FALSE),"-")</f>
        <v>-</v>
      </c>
      <c r="E24" s="426" t="str">
        <f>VLOOKUP($L$2,'F6'!$C$17:$BD$56,53,FALSE)</f>
        <v xml:space="preserve">Alfi Nur Fuad menunjukkan pemahaman dalam </v>
      </c>
      <c r="F24" s="426"/>
      <c r="G24" s="426"/>
      <c r="H24" s="426"/>
      <c r="I24" s="426"/>
      <c r="J24" s="426"/>
      <c r="K24" s="426"/>
      <c r="L24" s="128"/>
      <c r="M24" s="132"/>
      <c r="N24" s="132"/>
      <c r="O24" s="132"/>
      <c r="P24" s="132"/>
      <c r="Q24" s="132"/>
      <c r="R24" s="132"/>
      <c r="S24" s="132"/>
      <c r="T24" s="132"/>
      <c r="U24" s="132"/>
      <c r="V24" s="132"/>
      <c r="W24" s="132"/>
    </row>
    <row r="25" spans="1:23" s="133" customFormat="1" ht="43.5" customHeight="1">
      <c r="A25" s="128"/>
      <c r="B25" s="420"/>
      <c r="C25" s="421"/>
      <c r="D25" s="422"/>
      <c r="E25" s="426" t="str">
        <f>VLOOKUP($L$2,'F6'!$C$17:$BD$56,54,FALSE)</f>
        <v xml:space="preserve">Alfi Nur Fuad membutuhkan bimbingan dalam </v>
      </c>
      <c r="F25" s="426"/>
      <c r="G25" s="426"/>
      <c r="H25" s="426"/>
      <c r="I25" s="426"/>
      <c r="J25" s="426"/>
      <c r="K25" s="426"/>
      <c r="L25" s="128"/>
      <c r="M25" s="132"/>
      <c r="N25" s="132"/>
      <c r="O25" s="132"/>
      <c r="P25" s="132"/>
      <c r="Q25" s="132"/>
      <c r="R25" s="132"/>
      <c r="S25" s="132"/>
      <c r="T25" s="132"/>
      <c r="U25" s="132"/>
      <c r="V25" s="132"/>
      <c r="W25" s="132"/>
    </row>
    <row r="26" spans="1:23" s="133" customFormat="1" ht="43.5" customHeight="1">
      <c r="A26" s="128"/>
      <c r="B26" s="420">
        <v>7</v>
      </c>
      <c r="C26" s="421" t="str">
        <f>INTRAKURIKULER!D15</f>
        <v>Muatan Lokal</v>
      </c>
      <c r="D26" s="422" t="str">
        <f>IFERROR(VLOOKUP($L$2,NA!$C$8:$S$47,9,FALSE),"-")</f>
        <v>-</v>
      </c>
      <c r="E26" s="426" t="str">
        <f>VLOOKUP($L$2,'F7'!$C$17:$BD$56,53,FALSE)</f>
        <v xml:space="preserve">Alfi Nur Fuad menunjukkan pemahaman dalam </v>
      </c>
      <c r="F26" s="426"/>
      <c r="G26" s="426"/>
      <c r="H26" s="426"/>
      <c r="I26" s="426"/>
      <c r="J26" s="426"/>
      <c r="K26" s="426"/>
      <c r="L26" s="128"/>
      <c r="M26" s="132"/>
      <c r="N26" s="132"/>
      <c r="O26" s="132"/>
      <c r="P26" s="132"/>
      <c r="Q26" s="132"/>
      <c r="R26" s="132"/>
      <c r="S26" s="132"/>
      <c r="T26" s="132"/>
      <c r="U26" s="132"/>
      <c r="V26" s="132"/>
      <c r="W26" s="132"/>
    </row>
    <row r="27" spans="1:23" s="133" customFormat="1" ht="43.5" customHeight="1">
      <c r="A27" s="128"/>
      <c r="B27" s="420"/>
      <c r="C27" s="421"/>
      <c r="D27" s="422"/>
      <c r="E27" s="426" t="str">
        <f>VLOOKUP($L$2,'F7'!$C$17:$BD$56,54,FALSE)</f>
        <v xml:space="preserve">Alfi Nur Fuad membutuhkan bimbingan dalam </v>
      </c>
      <c r="F27" s="426"/>
      <c r="G27" s="426"/>
      <c r="H27" s="426"/>
      <c r="I27" s="426"/>
      <c r="J27" s="426"/>
      <c r="K27" s="426"/>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9" t="s">
        <v>229</v>
      </c>
      <c r="F28" s="419"/>
      <c r="G28" s="419"/>
      <c r="H28" s="419"/>
      <c r="I28" s="419"/>
      <c r="J28" s="419"/>
      <c r="K28" s="419"/>
      <c r="L28" s="131"/>
      <c r="M28" s="132"/>
      <c r="N28" s="132"/>
      <c r="O28" s="132"/>
      <c r="P28" s="132"/>
      <c r="Q28" s="132"/>
      <c r="R28" s="132"/>
      <c r="S28" s="132"/>
      <c r="T28" s="132"/>
      <c r="U28" s="132"/>
      <c r="V28" s="132"/>
      <c r="W28" s="132"/>
    </row>
    <row r="29" spans="1:23" s="133" customFormat="1" ht="45.75" customHeight="1">
      <c r="A29" s="128"/>
      <c r="B29" s="420">
        <v>8</v>
      </c>
      <c r="C29" s="421" t="str">
        <f>INTRAKURIKULER!D16</f>
        <v>Matematika</v>
      </c>
      <c r="D29" s="422" t="str">
        <f>IFERROR(VLOOKUP($L$2,NA!$C$8:$S$47,10,FALSE),"-")</f>
        <v>-</v>
      </c>
      <c r="E29" s="426" t="str">
        <f>VLOOKUP($L$2,'F8'!$C$17:$BD$56,53,FALSE)</f>
        <v xml:space="preserve">Alfi Nur Fuad menunjukkan pemahaman dalam </v>
      </c>
      <c r="F29" s="426"/>
      <c r="G29" s="426"/>
      <c r="H29" s="426"/>
      <c r="I29" s="426"/>
      <c r="J29" s="426"/>
      <c r="K29" s="426"/>
      <c r="L29" s="128"/>
      <c r="M29" s="132"/>
      <c r="N29" s="132"/>
      <c r="O29" s="132"/>
      <c r="P29" s="132"/>
      <c r="Q29" s="132"/>
      <c r="R29" s="132"/>
      <c r="S29" s="132"/>
      <c r="T29" s="132"/>
      <c r="U29" s="132"/>
      <c r="V29" s="132"/>
      <c r="W29" s="132"/>
    </row>
    <row r="30" spans="1:23" s="133" customFormat="1" ht="45.75" customHeight="1">
      <c r="A30" s="128"/>
      <c r="B30" s="420"/>
      <c r="C30" s="421"/>
      <c r="D30" s="422"/>
      <c r="E30" s="426" t="str">
        <f>VLOOKUP($L$2,'F8'!$C$17:$BD$56,54,FALSE)</f>
        <v xml:space="preserve">Alfi Nur Fuad membutuhkan bimbingan dalam </v>
      </c>
      <c r="F30" s="426"/>
      <c r="G30" s="426"/>
      <c r="H30" s="426"/>
      <c r="I30" s="426"/>
      <c r="J30" s="426"/>
      <c r="K30" s="426"/>
      <c r="L30" s="128"/>
      <c r="M30" s="132"/>
      <c r="N30" s="132"/>
      <c r="O30" s="132"/>
      <c r="P30" s="132"/>
      <c r="Q30" s="132"/>
      <c r="R30" s="132"/>
      <c r="S30" s="132"/>
      <c r="T30" s="132"/>
      <c r="U30" s="132"/>
      <c r="V30" s="132"/>
      <c r="W30" s="132"/>
    </row>
    <row r="31" spans="1:23" s="133" customFormat="1" ht="45.75" customHeight="1">
      <c r="A31" s="128"/>
      <c r="B31" s="420">
        <v>9</v>
      </c>
      <c r="C31" s="421" t="str">
        <f>INTRAKURIKULER!D17</f>
        <v>Bahasa Inggris</v>
      </c>
      <c r="D31" s="422" t="str">
        <f>IFERROR(VLOOKUP($L$2,NA!$C$8:$S$47,11,FALSE),"-")</f>
        <v>-</v>
      </c>
      <c r="E31" s="426" t="str">
        <f>VLOOKUP($L$2,'F9'!$C$17:$BD$56,53,FALSE)</f>
        <v xml:space="preserve">Alfi Nur Fuad menunjukkan pemahaman dalam </v>
      </c>
      <c r="F31" s="426"/>
      <c r="G31" s="426"/>
      <c r="H31" s="426"/>
      <c r="I31" s="426"/>
      <c r="J31" s="426"/>
      <c r="K31" s="426"/>
      <c r="L31" s="128"/>
      <c r="M31" s="132"/>
      <c r="N31" s="132"/>
      <c r="O31" s="132"/>
      <c r="P31" s="132"/>
      <c r="Q31" s="132"/>
      <c r="R31" s="132"/>
      <c r="S31" s="132"/>
      <c r="T31" s="132"/>
      <c r="U31" s="132"/>
      <c r="V31" s="132"/>
      <c r="W31" s="132"/>
    </row>
    <row r="32" spans="1:23" s="133" customFormat="1" ht="45.75" customHeight="1">
      <c r="A32" s="128"/>
      <c r="B32" s="420"/>
      <c r="C32" s="421"/>
      <c r="D32" s="422"/>
      <c r="E32" s="426" t="str">
        <f>VLOOKUP($L$2,'F9'!$C$17:$BD$56,54,FALSE)</f>
        <v xml:space="preserve">Alfi Nur Fuad membutuhkan bimbingan dalam </v>
      </c>
      <c r="F32" s="426"/>
      <c r="G32" s="426"/>
      <c r="H32" s="426"/>
      <c r="I32" s="426"/>
      <c r="J32" s="426"/>
      <c r="K32" s="426"/>
      <c r="L32" s="128"/>
      <c r="M32" s="132"/>
      <c r="N32" s="132"/>
      <c r="O32" s="132"/>
      <c r="P32" s="132"/>
      <c r="Q32" s="132"/>
      <c r="R32" s="132"/>
      <c r="S32" s="132"/>
      <c r="T32" s="132"/>
      <c r="U32" s="132"/>
      <c r="V32" s="132"/>
      <c r="W32" s="132"/>
    </row>
    <row r="33" spans="1:23" s="133" customFormat="1" ht="45.75" customHeight="1">
      <c r="A33" s="128"/>
      <c r="B33" s="420">
        <v>10</v>
      </c>
      <c r="C33" s="421" t="str">
        <f>INTRAKURIKULER!D18</f>
        <v>Informatika</v>
      </c>
      <c r="D33" s="422" t="str">
        <f>IFERROR(VLOOKUP($L$2,NA!$C$8:$S$47,12,FALSE),"-")</f>
        <v>-</v>
      </c>
      <c r="E33" s="426" t="str">
        <f>VLOOKUP($L$2,'F10'!$C$17:$BD$56,53,FALSE)</f>
        <v xml:space="preserve">Alfi Nur Fuad menunjukkan pemahaman dalam </v>
      </c>
      <c r="F33" s="426"/>
      <c r="G33" s="426"/>
      <c r="H33" s="426"/>
      <c r="I33" s="426"/>
      <c r="J33" s="426"/>
      <c r="K33" s="426"/>
      <c r="L33" s="128"/>
      <c r="M33" s="132"/>
      <c r="N33" s="132"/>
      <c r="O33" s="132"/>
      <c r="P33" s="132"/>
      <c r="Q33" s="132"/>
      <c r="R33" s="132"/>
      <c r="S33" s="132"/>
      <c r="T33" s="132"/>
      <c r="U33" s="132"/>
      <c r="V33" s="132"/>
      <c r="W33" s="132"/>
    </row>
    <row r="34" spans="1:23" s="133" customFormat="1" ht="45.75" customHeight="1">
      <c r="A34" s="128"/>
      <c r="B34" s="420"/>
      <c r="C34" s="421"/>
      <c r="D34" s="422"/>
      <c r="E34" s="426" t="str">
        <f>VLOOKUP($L$2,'F10'!$C$17:$BD$56,54,FALSE)</f>
        <v xml:space="preserve">Alfi Nur Fuad membutuhkan bimbingan dalam </v>
      </c>
      <c r="F34" s="426"/>
      <c r="G34" s="426"/>
      <c r="H34" s="426"/>
      <c r="I34" s="426"/>
      <c r="J34" s="426"/>
      <c r="K34" s="426"/>
      <c r="L34" s="128"/>
      <c r="M34" s="132"/>
      <c r="N34" s="132"/>
      <c r="O34" s="132"/>
      <c r="P34" s="132"/>
      <c r="Q34" s="132"/>
      <c r="R34" s="132"/>
      <c r="S34" s="132"/>
      <c r="T34" s="132"/>
      <c r="U34" s="132"/>
      <c r="V34" s="132"/>
      <c r="W34" s="132"/>
    </row>
    <row r="35" spans="1:23" s="133" customFormat="1" ht="45.75" customHeight="1">
      <c r="A35" s="128"/>
      <c r="B35" s="420">
        <v>11</v>
      </c>
      <c r="C35" s="421" t="str">
        <f>INTRAKURIKULER!D19</f>
        <v>Projek Ilmu Pengetahuan Alam dan Sosial</v>
      </c>
      <c r="D35" s="422" t="str">
        <f>IFERROR(VLOOKUP($L$2,NA!$C$8:$S$47,13,FALSE),"-")</f>
        <v>-</v>
      </c>
      <c r="E35" s="426" t="str">
        <f>VLOOKUP($L$2,'F11'!$C$17:$BD$56,53,FALSE)</f>
        <v xml:space="preserve">Alfi Nur Fuad menunjukkan pemahaman dalam </v>
      </c>
      <c r="F35" s="426"/>
      <c r="G35" s="426"/>
      <c r="H35" s="426"/>
      <c r="I35" s="426"/>
      <c r="J35" s="426"/>
      <c r="K35" s="426"/>
      <c r="L35" s="128"/>
      <c r="M35" s="132"/>
      <c r="N35" s="132"/>
      <c r="O35" s="132"/>
      <c r="P35" s="132"/>
      <c r="Q35" s="132"/>
      <c r="R35" s="132"/>
      <c r="S35" s="132"/>
      <c r="T35" s="132"/>
      <c r="U35" s="132"/>
      <c r="V35" s="132"/>
      <c r="W35" s="132"/>
    </row>
    <row r="36" spans="1:23" s="133" customFormat="1" ht="45.75" customHeight="1">
      <c r="A36" s="128"/>
      <c r="B36" s="420"/>
      <c r="C36" s="421"/>
      <c r="D36" s="422"/>
      <c r="E36" s="426" t="str">
        <f>VLOOKUP($L$2,'F11'!$C$17:$BD$56,54,FALSE)</f>
        <v xml:space="preserve">Alfi Nur Fuad membutuhkan bimbingan dalam </v>
      </c>
      <c r="F36" s="426"/>
      <c r="G36" s="426"/>
      <c r="H36" s="426"/>
      <c r="I36" s="426"/>
      <c r="J36" s="426"/>
      <c r="K36" s="426"/>
      <c r="L36" s="128"/>
      <c r="M36" s="132"/>
      <c r="N36" s="132"/>
      <c r="O36" s="132"/>
      <c r="P36" s="132"/>
      <c r="Q36" s="132"/>
      <c r="R36" s="132"/>
      <c r="S36" s="132"/>
      <c r="T36" s="132"/>
      <c r="U36" s="132"/>
      <c r="V36" s="132"/>
      <c r="W36" s="132"/>
    </row>
    <row r="37" spans="1:23" ht="45.75" customHeight="1">
      <c r="A37" s="9"/>
      <c r="B37" s="420">
        <v>12</v>
      </c>
      <c r="C37" s="421" t="str">
        <f>INTRAKURIKULER!D20</f>
        <v>Dasar-dasar Program Keahlian</v>
      </c>
      <c r="D37" s="422" t="str">
        <f>IFERROR(VLOOKUP($L$2,NA!$C$8:$S$47,14,FALSE),"-")</f>
        <v>-</v>
      </c>
      <c r="E37" s="426" t="str">
        <f>VLOOKUP($L$2,'F12'!$C$17:$BD$56,53,FALSE)</f>
        <v xml:space="preserve">Alfi Nur Fuad menunjukkan pemahaman dalam </v>
      </c>
      <c r="F37" s="426"/>
      <c r="G37" s="426"/>
      <c r="H37" s="426"/>
      <c r="I37" s="426"/>
      <c r="J37" s="426"/>
      <c r="K37" s="426"/>
      <c r="L37" s="9"/>
      <c r="M37" s="103"/>
      <c r="N37" s="103"/>
      <c r="O37" s="103"/>
      <c r="P37" s="103"/>
      <c r="Q37" s="103"/>
      <c r="R37" s="103"/>
      <c r="S37" s="103"/>
      <c r="T37" s="103"/>
      <c r="U37" s="103"/>
      <c r="V37" s="103"/>
      <c r="W37" s="103"/>
    </row>
    <row r="38" spans="1:23" ht="45.75" customHeight="1">
      <c r="A38" s="9"/>
      <c r="B38" s="420"/>
      <c r="C38" s="421"/>
      <c r="D38" s="422"/>
      <c r="E38" s="426" t="str">
        <f>VLOOKUP($L$2,'F12'!$C$17:$BD$56,54,FALSE)</f>
        <v xml:space="preserve">Alfi Nur Fuad membutuhkan bimbingan dalam </v>
      </c>
      <c r="F38" s="426"/>
      <c r="G38" s="426"/>
      <c r="H38" s="426"/>
      <c r="I38" s="426"/>
      <c r="J38" s="426"/>
      <c r="K38" s="426"/>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32" t="s">
        <v>231</v>
      </c>
      <c r="E42" s="433"/>
      <c r="F42" s="433"/>
      <c r="G42" s="433"/>
      <c r="H42" s="433"/>
      <c r="I42" s="433"/>
      <c r="J42" s="433"/>
      <c r="K42" s="434"/>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35">
        <f>VLOOKUP($L$2,NEKS!$C$11:$N$50,4,FALSE)</f>
        <v>0</v>
      </c>
      <c r="E43" s="436"/>
      <c r="F43" s="436"/>
      <c r="G43" s="436"/>
      <c r="H43" s="436"/>
      <c r="I43" s="436"/>
      <c r="J43" s="436"/>
      <c r="K43" s="437"/>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35">
        <f>VLOOKUP($L$2,NEKS!$C$11:$N$50,6,FALSE)</f>
        <v>0</v>
      </c>
      <c r="E44" s="436"/>
      <c r="F44" s="436"/>
      <c r="G44" s="436"/>
      <c r="H44" s="436"/>
      <c r="I44" s="436"/>
      <c r="J44" s="436"/>
      <c r="K44" s="437"/>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35">
        <f>VLOOKUP($L$2,NEKS!$C$11:$N$50,8,FALSE)</f>
        <v>0</v>
      </c>
      <c r="E45" s="436"/>
      <c r="F45" s="436"/>
      <c r="G45" s="436"/>
      <c r="H45" s="436"/>
      <c r="I45" s="436"/>
      <c r="J45" s="436"/>
      <c r="K45" s="437"/>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35">
        <f>VLOOKUP($L$2,NEKS!$C$11:$N$50,10,FALSE)</f>
        <v>0</v>
      </c>
      <c r="E46" s="436"/>
      <c r="F46" s="436"/>
      <c r="G46" s="436"/>
      <c r="H46" s="436"/>
      <c r="I46" s="436"/>
      <c r="J46" s="436"/>
      <c r="K46" s="437"/>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35">
        <f>VLOOKUP($L$2,NEKS!$C$11:$N$50,12,FALSE)</f>
        <v>0</v>
      </c>
      <c r="E47" s="436"/>
      <c r="F47" s="436"/>
      <c r="G47" s="436"/>
      <c r="H47" s="436"/>
      <c r="I47" s="436"/>
      <c r="J47" s="436"/>
      <c r="K47" s="437"/>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28" t="s">
        <v>232</v>
      </c>
      <c r="D49" s="429"/>
      <c r="E49" s="430"/>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7" t="str">
        <f>'DATA SEKOLAH'!D23</f>
        <v>Gadingrejo, 13 Juni 2025</v>
      </c>
      <c r="I53" s="427"/>
      <c r="J53" s="427"/>
      <c r="K53" s="427"/>
      <c r="L53" s="9"/>
      <c r="M53" s="103"/>
      <c r="N53" s="103"/>
      <c r="O53" s="103"/>
      <c r="P53" s="103"/>
      <c r="Q53" s="103"/>
      <c r="R53" s="103"/>
      <c r="S53" s="103"/>
      <c r="T53" s="103"/>
      <c r="U53" s="103"/>
      <c r="V53" s="103"/>
      <c r="W53" s="103"/>
    </row>
    <row r="54" spans="1:23">
      <c r="A54" s="9"/>
      <c r="B54" s="9"/>
      <c r="C54" s="143" t="s">
        <v>237</v>
      </c>
      <c r="D54" s="142"/>
      <c r="E54" s="142"/>
      <c r="F54" s="142"/>
      <c r="G54" s="142"/>
      <c r="H54" s="427" t="str">
        <f>"Wali Kelas "&amp;[4]IDENTITAS!D19</f>
        <v xml:space="preserve">Wali Kelas </v>
      </c>
      <c r="I54" s="427"/>
      <c r="J54" s="427"/>
      <c r="K54" s="427"/>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7" t="str">
        <f>'DATA SEKOLAH'!D17</f>
        <v>Romanti, S.Pd.</v>
      </c>
      <c r="I59" s="427"/>
      <c r="J59" s="427"/>
      <c r="K59" s="427"/>
      <c r="L59" s="9"/>
      <c r="M59" s="103"/>
      <c r="N59" s="103"/>
      <c r="O59" s="103"/>
      <c r="P59" s="103"/>
      <c r="Q59" s="103"/>
      <c r="R59" s="103"/>
      <c r="S59" s="103"/>
      <c r="T59" s="103"/>
      <c r="U59" s="103"/>
      <c r="V59" s="103"/>
      <c r="W59" s="103"/>
    </row>
    <row r="60" spans="1:23">
      <c r="A60" s="9"/>
      <c r="B60" s="9"/>
      <c r="C60" s="142"/>
      <c r="D60" s="142"/>
      <c r="E60" s="142"/>
      <c r="F60" s="142"/>
      <c r="G60" s="142"/>
      <c r="H60" s="427" t="str">
        <f>"NIP. "&amp;'DATA SEKOLAH'!D18</f>
        <v>NIP. -</v>
      </c>
      <c r="I60" s="427"/>
      <c r="J60" s="427"/>
      <c r="K60" s="427"/>
      <c r="L60" s="9"/>
      <c r="M60" s="103"/>
      <c r="N60" s="103"/>
      <c r="O60" s="103"/>
      <c r="P60" s="103"/>
      <c r="Q60" s="103"/>
      <c r="R60" s="103"/>
      <c r="S60" s="103"/>
      <c r="T60" s="103"/>
      <c r="U60" s="103"/>
      <c r="V60" s="103"/>
      <c r="W60" s="103"/>
    </row>
    <row r="61" spans="1:23">
      <c r="A61" s="9"/>
      <c r="B61" s="9"/>
      <c r="C61" s="142"/>
      <c r="D61" s="142"/>
      <c r="E61" s="431" t="s">
        <v>239</v>
      </c>
      <c r="F61" s="431"/>
      <c r="G61" s="431"/>
      <c r="H61" s="142"/>
      <c r="I61" s="142"/>
      <c r="J61" s="142"/>
      <c r="K61" s="142"/>
      <c r="L61" s="9"/>
      <c r="M61" s="103"/>
      <c r="N61" s="103"/>
      <c r="O61" s="103"/>
      <c r="P61" s="103"/>
      <c r="Q61" s="103"/>
      <c r="R61" s="103"/>
      <c r="S61" s="103"/>
      <c r="T61" s="103"/>
      <c r="U61" s="103"/>
      <c r="V61" s="103"/>
      <c r="W61" s="103"/>
    </row>
    <row r="62" spans="1:23">
      <c r="A62" s="9"/>
      <c r="B62" s="9"/>
      <c r="C62" s="142"/>
      <c r="D62" s="142"/>
      <c r="E62" s="427" t="s">
        <v>240</v>
      </c>
      <c r="F62" s="427"/>
      <c r="G62" s="427"/>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7" t="str">
        <f>'DATA SEKOLAH'!D15</f>
        <v>Imam Syafe'I, M.Pd.</v>
      </c>
      <c r="F67" s="427"/>
      <c r="G67" s="427"/>
      <c r="H67" s="142"/>
      <c r="I67" s="142"/>
      <c r="J67" s="142"/>
      <c r="K67" s="142"/>
      <c r="L67" s="9"/>
      <c r="M67" s="103"/>
      <c r="N67" s="103"/>
      <c r="O67" s="103"/>
      <c r="P67" s="103"/>
      <c r="Q67" s="103"/>
      <c r="R67" s="103"/>
      <c r="S67" s="103"/>
      <c r="T67" s="103"/>
      <c r="U67" s="103"/>
      <c r="V67" s="103"/>
      <c r="W67" s="103"/>
    </row>
    <row r="68" spans="1:23">
      <c r="A68" s="9"/>
      <c r="B68" s="9"/>
      <c r="C68" s="142"/>
      <c r="D68" s="142"/>
      <c r="E68" s="427" t="str">
        <f>"NIP. "&amp;'DATA SEKOLAH'!D16</f>
        <v>NIP. -</v>
      </c>
      <c r="F68" s="427"/>
      <c r="G68" s="427"/>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10.140625" customWidth="1"/>
    <col min="3" max="3" width="25.42578125" bestFit="1" customWidth="1"/>
    <col min="4" max="21" width="10" customWidth="1"/>
  </cols>
  <sheetData>
    <row r="1" spans="1:21" ht="45" customHeight="1"/>
    <row r="2" spans="1:21" ht="18.75">
      <c r="A2" s="438" t="s">
        <v>370</v>
      </c>
      <c r="B2" s="438"/>
      <c r="C2" s="438"/>
      <c r="D2" s="438"/>
      <c r="E2" s="438"/>
      <c r="F2" s="438"/>
      <c r="G2" s="438"/>
      <c r="H2" s="438"/>
      <c r="I2" s="438"/>
      <c r="J2" s="438"/>
      <c r="K2" s="438"/>
      <c r="L2" s="438"/>
      <c r="M2" s="438"/>
      <c r="N2" s="438"/>
      <c r="O2" s="438"/>
      <c r="P2" s="438"/>
      <c r="Q2" s="438"/>
      <c r="R2" s="438"/>
      <c r="S2" s="438"/>
      <c r="T2" s="438"/>
      <c r="U2" s="438"/>
    </row>
    <row r="3" spans="1:21" ht="18.75">
      <c r="A3" s="438" t="str">
        <f>UPPER("KELAS X TSM SEMESTER "&amp;'DATA SEKOLAH'!D21&amp;" SMK YAPEMA GADINGREJO")</f>
        <v>KELAS X TSM SEMESTER II (DUA) SMK YAPEMA GADINGREJO</v>
      </c>
      <c r="B3" s="438"/>
      <c r="C3" s="438"/>
      <c r="D3" s="438"/>
      <c r="E3" s="438"/>
      <c r="F3" s="438"/>
      <c r="G3" s="438"/>
      <c r="H3" s="438"/>
      <c r="I3" s="438"/>
      <c r="J3" s="438"/>
      <c r="K3" s="438"/>
      <c r="L3" s="438"/>
      <c r="M3" s="438"/>
      <c r="N3" s="438"/>
      <c r="O3" s="438"/>
      <c r="P3" s="438"/>
      <c r="Q3" s="438"/>
      <c r="R3" s="438"/>
      <c r="S3" s="438"/>
      <c r="T3" s="438"/>
      <c r="U3" s="438"/>
    </row>
    <row r="4" spans="1:21" ht="18.75">
      <c r="A4" s="438" t="str">
        <f>"TAHUN PELAJARAN "&amp;'DATA SEKOLAH'!D22</f>
        <v>TAHUN PELAJARAN 2024 - 2025</v>
      </c>
      <c r="B4" s="438"/>
      <c r="C4" s="438"/>
      <c r="D4" s="438"/>
      <c r="E4" s="438"/>
      <c r="F4" s="438"/>
      <c r="G4" s="438"/>
      <c r="H4" s="438"/>
      <c r="I4" s="438"/>
      <c r="J4" s="438"/>
      <c r="K4" s="438"/>
      <c r="L4" s="438"/>
      <c r="M4" s="438"/>
      <c r="N4" s="438"/>
      <c r="O4" s="438"/>
      <c r="P4" s="438"/>
      <c r="Q4" s="438"/>
      <c r="R4" s="438"/>
      <c r="S4" s="438"/>
      <c r="T4" s="438"/>
      <c r="U4" s="438"/>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39" t="s">
        <v>371</v>
      </c>
      <c r="E6" s="439"/>
      <c r="F6" s="439"/>
      <c r="G6" s="439"/>
      <c r="H6" s="439"/>
      <c r="I6" s="439"/>
      <c r="J6" s="439"/>
      <c r="K6" s="439"/>
      <c r="L6" s="439"/>
      <c r="M6" s="439"/>
      <c r="N6" s="439"/>
      <c r="O6" s="439"/>
      <c r="P6" s="440" t="s">
        <v>372</v>
      </c>
      <c r="Q6" s="440" t="s">
        <v>373</v>
      </c>
      <c r="R6" s="440" t="s">
        <v>374</v>
      </c>
      <c r="S6" s="439" t="s">
        <v>266</v>
      </c>
      <c r="T6" s="439"/>
      <c r="U6" s="439"/>
    </row>
    <row r="7" spans="1:21">
      <c r="A7" s="439" t="s">
        <v>28</v>
      </c>
      <c r="B7" s="439" t="s">
        <v>29</v>
      </c>
      <c r="C7" s="439"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1"/>
      <c r="Q7" s="441"/>
      <c r="R7" s="441"/>
      <c r="S7" s="443" t="s">
        <v>233</v>
      </c>
      <c r="T7" s="443" t="s">
        <v>235</v>
      </c>
      <c r="U7" s="443" t="s">
        <v>375</v>
      </c>
    </row>
    <row r="8" spans="1:21" ht="66" customHeight="1">
      <c r="A8" s="439"/>
      <c r="B8" s="439"/>
      <c r="C8" s="439"/>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1"/>
      <c r="Q8" s="441"/>
      <c r="R8" s="441"/>
      <c r="S8" s="444"/>
      <c r="T8" s="444"/>
      <c r="U8" s="444"/>
    </row>
    <row r="9" spans="1:21">
      <c r="A9" s="446" t="s">
        <v>376</v>
      </c>
      <c r="B9" s="447"/>
      <c r="C9" s="448"/>
      <c r="D9" s="325">
        <v>70</v>
      </c>
      <c r="E9" s="325">
        <v>70</v>
      </c>
      <c r="F9" s="325">
        <v>70</v>
      </c>
      <c r="G9" s="325">
        <v>70</v>
      </c>
      <c r="H9" s="325">
        <v>70</v>
      </c>
      <c r="I9" s="325">
        <v>70</v>
      </c>
      <c r="J9" s="325">
        <v>70</v>
      </c>
      <c r="K9" s="325">
        <v>70</v>
      </c>
      <c r="L9" s="325">
        <v>70</v>
      </c>
      <c r="M9" s="325">
        <v>70</v>
      </c>
      <c r="N9" s="325">
        <v>70</v>
      </c>
      <c r="O9" s="325">
        <v>70</v>
      </c>
      <c r="P9" s="442"/>
      <c r="Q9" s="442"/>
      <c r="R9" s="442"/>
      <c r="S9" s="445"/>
      <c r="T9" s="445"/>
      <c r="U9" s="445"/>
    </row>
    <row r="10" spans="1:21">
      <c r="A10" s="318">
        <v>1</v>
      </c>
      <c r="B10" s="317">
        <f>IF('DATA SISWA'!D10=0,"",'DATA SISWA'!D10)</f>
        <v>24021001</v>
      </c>
      <c r="C10" s="317" t="str">
        <f>IF('DATA SISWA'!F10=0,"",'DATA SISWA'!F10)</f>
        <v>Alfi Nur Fuad</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t="str">
        <f>'S11'!S16</f>
        <v>-</v>
      </c>
      <c r="O10" s="326" t="str">
        <f>'S12'!S16</f>
        <v>-</v>
      </c>
      <c r="P10" s="327">
        <f>SUM(D10:O10)</f>
        <v>0</v>
      </c>
      <c r="Q10" s="328" t="str">
        <f>IFERROR(AVERAGE(D10:O10),"")</f>
        <v/>
      </c>
      <c r="R10" s="329" t="str">
        <f t="shared" ref="R10:R49" si="1">IFERROR(RANK(P10,$Q$10:$Q$49,0),"")</f>
        <v/>
      </c>
      <c r="S10" s="329">
        <f>'DATA SISWA'!AO10</f>
        <v>0</v>
      </c>
      <c r="T10" s="329">
        <f>'DATA SISWA'!AP10</f>
        <v>0</v>
      </c>
      <c r="U10" s="329">
        <f>'DATA SISWA'!AQ10</f>
        <v>0</v>
      </c>
    </row>
    <row r="11" spans="1:21">
      <c r="A11" s="318">
        <v>2</v>
      </c>
      <c r="B11" s="317">
        <f>IF('DATA SISWA'!D11=0,"",'DATA SISWA'!D11)</f>
        <v>24021002</v>
      </c>
      <c r="C11" s="317" t="str">
        <f>IF('DATA SISWA'!F11=0,"",'DATA SISWA'!F11)</f>
        <v>ARDIAN SAPUTRA</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t="str">
        <f>'S11'!S17</f>
        <v>-</v>
      </c>
      <c r="O11" s="326" t="str">
        <f>'S12'!S17</f>
        <v>-</v>
      </c>
      <c r="P11" s="327">
        <f t="shared" ref="P11:P49" si="2">SUM(D11:O11)</f>
        <v>0</v>
      </c>
      <c r="Q11" s="328" t="str">
        <f t="shared" ref="Q11:Q49" si="3">IFERROR(AVERAGE(D11:O11),"")</f>
        <v/>
      </c>
      <c r="R11" s="329" t="str">
        <f t="shared" si="1"/>
        <v/>
      </c>
      <c r="S11" s="329">
        <f>'DATA SISWA'!AO11</f>
        <v>0</v>
      </c>
      <c r="T11" s="329">
        <f>'DATA SISWA'!AP11</f>
        <v>0</v>
      </c>
      <c r="U11" s="329">
        <f>'DATA SISWA'!AQ11</f>
        <v>0</v>
      </c>
    </row>
    <row r="12" spans="1:21">
      <c r="A12" s="318">
        <v>3</v>
      </c>
      <c r="B12" s="317">
        <f>IF('DATA SISWA'!D12=0,"",'DATA SISWA'!D12)</f>
        <v>24021003</v>
      </c>
      <c r="C12" s="317" t="str">
        <f>IF('DATA SISWA'!F12=0,"",'DATA SISWA'!F12)</f>
        <v>ARGA CELSA SAPUTRA</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t="str">
        <f>'S11'!S18</f>
        <v>-</v>
      </c>
      <c r="O12" s="326" t="str">
        <f>'S12'!S18</f>
        <v>-</v>
      </c>
      <c r="P12" s="327">
        <f t="shared" si="2"/>
        <v>0</v>
      </c>
      <c r="Q12" s="328" t="str">
        <f t="shared" si="3"/>
        <v/>
      </c>
      <c r="R12" s="329" t="str">
        <f t="shared" si="1"/>
        <v/>
      </c>
      <c r="S12" s="329">
        <f>'DATA SISWA'!AO12</f>
        <v>0</v>
      </c>
      <c r="T12" s="329">
        <f>'DATA SISWA'!AP12</f>
        <v>0</v>
      </c>
      <c r="U12" s="329">
        <f>'DATA SISWA'!AQ12</f>
        <v>0</v>
      </c>
    </row>
    <row r="13" spans="1:21">
      <c r="A13" s="318">
        <v>4</v>
      </c>
      <c r="B13" s="317">
        <f>IF('DATA SISWA'!D13=0,"",'DATA SISWA'!D13)</f>
        <v>24021004</v>
      </c>
      <c r="C13" s="317" t="str">
        <f>IF('DATA SISWA'!F13=0,"",'DATA SISWA'!F13)</f>
        <v>ARIF SUBHIANSYAH</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t="str">
        <f>'S11'!S19</f>
        <v>-</v>
      </c>
      <c r="O13" s="326" t="str">
        <f>'S12'!S19</f>
        <v>-</v>
      </c>
      <c r="P13" s="327">
        <f t="shared" si="2"/>
        <v>0</v>
      </c>
      <c r="Q13" s="328" t="str">
        <f t="shared" si="3"/>
        <v/>
      </c>
      <c r="R13" s="329" t="str">
        <f t="shared" si="1"/>
        <v/>
      </c>
      <c r="S13" s="329">
        <f>'DATA SISWA'!AO13</f>
        <v>0</v>
      </c>
      <c r="T13" s="329">
        <f>'DATA SISWA'!AP13</f>
        <v>0</v>
      </c>
      <c r="U13" s="329">
        <f>'DATA SISWA'!AQ13</f>
        <v>0</v>
      </c>
    </row>
    <row r="14" spans="1:21">
      <c r="A14" s="318">
        <v>5</v>
      </c>
      <c r="B14" s="317">
        <f>IF('DATA SISWA'!D14=0,"",'DATA SISWA'!D14)</f>
        <v>24021006</v>
      </c>
      <c r="C14" s="317" t="str">
        <f>IF('DATA SISWA'!F14=0,"",'DATA SISWA'!F14)</f>
        <v>ASMAH WATI</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t="str">
        <f>'S11'!S20</f>
        <v>-</v>
      </c>
      <c r="O14" s="326" t="str">
        <f>'S12'!S20</f>
        <v>-</v>
      </c>
      <c r="P14" s="327">
        <f t="shared" si="2"/>
        <v>0</v>
      </c>
      <c r="Q14" s="328" t="str">
        <f t="shared" si="3"/>
        <v/>
      </c>
      <c r="R14" s="329" t="str">
        <f t="shared" si="1"/>
        <v/>
      </c>
      <c r="S14" s="329">
        <f>'DATA SISWA'!AO14</f>
        <v>0</v>
      </c>
      <c r="T14" s="329">
        <f>'DATA SISWA'!AP14</f>
        <v>0</v>
      </c>
      <c r="U14" s="329">
        <f>'DATA SISWA'!AQ14</f>
        <v>0</v>
      </c>
    </row>
    <row r="15" spans="1:21">
      <c r="A15" s="318">
        <v>6</v>
      </c>
      <c r="B15" s="317">
        <f>IF('DATA SISWA'!D15=0,"",'DATA SISWA'!D15)</f>
        <v>24021007</v>
      </c>
      <c r="C15" s="317" t="str">
        <f>IF('DATA SISWA'!F15=0,"",'DATA SISWA'!F15)</f>
        <v>BENNY ALFARIZI</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t="str">
        <f>'S11'!S21</f>
        <v>-</v>
      </c>
      <c r="O15" s="326" t="str">
        <f>'S12'!S21</f>
        <v>-</v>
      </c>
      <c r="P15" s="327">
        <f t="shared" si="2"/>
        <v>0</v>
      </c>
      <c r="Q15" s="328" t="str">
        <f t="shared" si="3"/>
        <v/>
      </c>
      <c r="R15" s="329" t="str">
        <f t="shared" si="1"/>
        <v/>
      </c>
      <c r="S15" s="329">
        <f>'DATA SISWA'!AO15</f>
        <v>0</v>
      </c>
      <c r="T15" s="329">
        <f>'DATA SISWA'!AP15</f>
        <v>0</v>
      </c>
      <c r="U15" s="329">
        <f>'DATA SISWA'!AQ15</f>
        <v>0</v>
      </c>
    </row>
    <row r="16" spans="1:21">
      <c r="A16" s="318">
        <v>7</v>
      </c>
      <c r="B16" s="317">
        <f>IF('DATA SISWA'!D16=0,"",'DATA SISWA'!D16)</f>
        <v>24021009</v>
      </c>
      <c r="C16" s="317" t="str">
        <f>IF('DATA SISWA'!F16=0,"",'DATA SISWA'!F16)</f>
        <v>DIMAS DONI PRATAMA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t="str">
        <f>'S11'!S22</f>
        <v>-</v>
      </c>
      <c r="O16" s="326" t="str">
        <f>'S12'!S22</f>
        <v>-</v>
      </c>
      <c r="P16" s="327">
        <f t="shared" si="2"/>
        <v>0</v>
      </c>
      <c r="Q16" s="328" t="str">
        <f t="shared" si="3"/>
        <v/>
      </c>
      <c r="R16" s="329" t="str">
        <f t="shared" si="1"/>
        <v/>
      </c>
      <c r="S16" s="329">
        <f>'DATA SISWA'!AO16</f>
        <v>0</v>
      </c>
      <c r="T16" s="329">
        <f>'DATA SISWA'!AP16</f>
        <v>0</v>
      </c>
      <c r="U16" s="329">
        <f>'DATA SISWA'!AQ16</f>
        <v>0</v>
      </c>
    </row>
    <row r="17" spans="1:21">
      <c r="A17" s="318">
        <v>8</v>
      </c>
      <c r="B17" s="317">
        <f>IF('DATA SISWA'!D17=0,"",'DATA SISWA'!D17)</f>
        <v>24021010</v>
      </c>
      <c r="C17" s="317" t="str">
        <f>IF('DATA SISWA'!F17=0,"",'DATA SISWA'!F17)</f>
        <v>FERDI ANDRIANSAH</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t="str">
        <f>'S11'!S23</f>
        <v>-</v>
      </c>
      <c r="O17" s="326" t="str">
        <f>'S12'!S23</f>
        <v>-</v>
      </c>
      <c r="P17" s="327">
        <f t="shared" si="2"/>
        <v>0</v>
      </c>
      <c r="Q17" s="328" t="str">
        <f t="shared" si="3"/>
        <v/>
      </c>
      <c r="R17" s="329" t="str">
        <f t="shared" si="1"/>
        <v/>
      </c>
      <c r="S17" s="329">
        <f>'DATA SISWA'!AO17</f>
        <v>0</v>
      </c>
      <c r="T17" s="329">
        <f>'DATA SISWA'!AP17</f>
        <v>0</v>
      </c>
      <c r="U17" s="329">
        <f>'DATA SISWA'!AQ17</f>
        <v>0</v>
      </c>
    </row>
    <row r="18" spans="1:21">
      <c r="A18" s="318">
        <v>9</v>
      </c>
      <c r="B18" s="317">
        <f>IF('DATA SISWA'!D18=0,"",'DATA SISWA'!D18)</f>
        <v>24021040</v>
      </c>
      <c r="C18" s="317" t="str">
        <f>IF('DATA SISWA'!F18=0,"",'DATA SISWA'!F18)</f>
        <v>Galih Saputra</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t="str">
        <f>'S11'!S24</f>
        <v>-</v>
      </c>
      <c r="O18" s="326" t="str">
        <f>'S12'!S24</f>
        <v>-</v>
      </c>
      <c r="P18" s="327">
        <f t="shared" si="2"/>
        <v>0</v>
      </c>
      <c r="Q18" s="328" t="str">
        <f t="shared" si="3"/>
        <v/>
      </c>
      <c r="R18" s="329" t="str">
        <f t="shared" si="1"/>
        <v/>
      </c>
      <c r="S18" s="329">
        <f>'DATA SISWA'!AO18</f>
        <v>0</v>
      </c>
      <c r="T18" s="329">
        <f>'DATA SISWA'!AP18</f>
        <v>0</v>
      </c>
      <c r="U18" s="329">
        <f>'DATA SISWA'!AQ18</f>
        <v>0</v>
      </c>
    </row>
    <row r="19" spans="1:21">
      <c r="A19" s="318">
        <v>10</v>
      </c>
      <c r="B19" s="317">
        <f>IF('DATA SISWA'!D19=0,"",'DATA SISWA'!D19)</f>
        <v>24021012</v>
      </c>
      <c r="C19" s="317" t="str">
        <f>IF('DATA SISWA'!F19=0,"",'DATA SISWA'!F19)</f>
        <v>HERIOS DWI PRAYOGA</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0</v>
      </c>
      <c r="Q19" s="328" t="str">
        <f t="shared" si="3"/>
        <v/>
      </c>
      <c r="R19" s="329" t="str">
        <f t="shared" si="1"/>
        <v/>
      </c>
      <c r="S19" s="329">
        <f>'DATA SISWA'!AO19</f>
        <v>0</v>
      </c>
      <c r="T19" s="329">
        <f>'DATA SISWA'!AP19</f>
        <v>0</v>
      </c>
      <c r="U19" s="329">
        <f>'DATA SISWA'!AQ19</f>
        <v>0</v>
      </c>
    </row>
    <row r="20" spans="1:21">
      <c r="A20" s="318">
        <v>11</v>
      </c>
      <c r="B20" s="317">
        <f>IF('DATA SISWA'!D20=0,"",'DATA SISWA'!D20)</f>
        <v>24021013</v>
      </c>
      <c r="C20" s="317" t="str">
        <f>IF('DATA SISWA'!F20=0,"",'DATA SISWA'!F20)</f>
        <v>HIZQI IQBAL WIJAYA</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0</v>
      </c>
      <c r="Q20" s="328" t="str">
        <f t="shared" si="3"/>
        <v/>
      </c>
      <c r="R20" s="329" t="str">
        <f t="shared" si="1"/>
        <v/>
      </c>
      <c r="S20" s="329">
        <f>'DATA SISWA'!AO20</f>
        <v>0</v>
      </c>
      <c r="T20" s="329">
        <f>'DATA SISWA'!AP20</f>
        <v>0</v>
      </c>
      <c r="U20" s="329">
        <f>'DATA SISWA'!AQ20</f>
        <v>0</v>
      </c>
    </row>
    <row r="21" spans="1:21">
      <c r="A21" s="318">
        <v>12</v>
      </c>
      <c r="B21" s="317">
        <f>IF('DATA SISWA'!D21=0,"",'DATA SISWA'!D21)</f>
        <v>24021014</v>
      </c>
      <c r="C21" s="317" t="str">
        <f>IF('DATA SISWA'!F21=0,"",'DATA SISWA'!F21)</f>
        <v>IQBAL IDFI DIOLINO</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0</v>
      </c>
      <c r="Q21" s="328" t="str">
        <f t="shared" si="3"/>
        <v/>
      </c>
      <c r="R21" s="329" t="str">
        <f t="shared" si="1"/>
        <v/>
      </c>
      <c r="S21" s="329">
        <f>'DATA SISWA'!AO21</f>
        <v>0</v>
      </c>
      <c r="T21" s="329">
        <f>'DATA SISWA'!AP21</f>
        <v>0</v>
      </c>
      <c r="U21" s="329">
        <f>'DATA SISWA'!AQ21</f>
        <v>0</v>
      </c>
    </row>
    <row r="22" spans="1:21">
      <c r="A22" s="318">
        <v>13</v>
      </c>
      <c r="B22" s="317">
        <f>IF('DATA SISWA'!D22=0,"",'DATA SISWA'!D22)</f>
        <v>24021015</v>
      </c>
      <c r="C22" s="317" t="str">
        <f>IF('DATA SISWA'!F22=0,"",'DATA SISWA'!F22)</f>
        <v>Khoirul Anam</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0</v>
      </c>
      <c r="Q22" s="328" t="str">
        <f t="shared" si="3"/>
        <v/>
      </c>
      <c r="R22" s="329" t="str">
        <f t="shared" si="1"/>
        <v/>
      </c>
      <c r="S22" s="329">
        <f>'DATA SISWA'!AO22</f>
        <v>0</v>
      </c>
      <c r="T22" s="329">
        <f>'DATA SISWA'!AP22</f>
        <v>0</v>
      </c>
      <c r="U22" s="329">
        <f>'DATA SISWA'!AQ22</f>
        <v>0</v>
      </c>
    </row>
    <row r="23" spans="1:21">
      <c r="A23" s="318">
        <v>14</v>
      </c>
      <c r="B23" s="317">
        <f>IF('DATA SISWA'!D23=0,"",'DATA SISWA'!D23)</f>
        <v>24021018</v>
      </c>
      <c r="C23" s="317" t="str">
        <f>IF('DATA SISWA'!F23=0,"",'DATA SISWA'!F23)</f>
        <v>M. HERBI MANSYAH ASSHEBIL</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0</v>
      </c>
      <c r="Q23" s="328" t="str">
        <f t="shared" si="3"/>
        <v/>
      </c>
      <c r="R23" s="329" t="str">
        <f t="shared" si="1"/>
        <v/>
      </c>
      <c r="S23" s="329">
        <f>'DATA SISWA'!AO23</f>
        <v>0</v>
      </c>
      <c r="T23" s="329">
        <f>'DATA SISWA'!AP23</f>
        <v>0</v>
      </c>
      <c r="U23" s="329">
        <f>'DATA SISWA'!AQ23</f>
        <v>0</v>
      </c>
    </row>
    <row r="24" spans="1:21">
      <c r="A24" s="318">
        <v>15</v>
      </c>
      <c r="B24" s="317">
        <f>IF('DATA SISWA'!D24=0,"",'DATA SISWA'!D24)</f>
        <v>24021039</v>
      </c>
      <c r="C24" s="317" t="str">
        <f>IF('DATA SISWA'!F24=0,"",'DATA SISWA'!F24)</f>
        <v>MUHAMMAD ALGA FIKI</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t="str">
        <f t="shared" si="1"/>
        <v/>
      </c>
      <c r="S24" s="329">
        <f>'DATA SISWA'!AO24</f>
        <v>0</v>
      </c>
      <c r="T24" s="329">
        <f>'DATA SISWA'!AP24</f>
        <v>0</v>
      </c>
      <c r="U24" s="329">
        <f>'DATA SISWA'!AQ24</f>
        <v>0</v>
      </c>
    </row>
    <row r="25" spans="1:21">
      <c r="A25" s="318">
        <v>16</v>
      </c>
      <c r="B25" s="317">
        <f>IF('DATA SISWA'!D25=0,"",'DATA SISWA'!D25)</f>
        <v>24021016</v>
      </c>
      <c r="C25" s="317" t="str">
        <f>IF('DATA SISWA'!F25=0,"",'DATA SISWA'!F25)</f>
        <v>MUHAMMAD FAREL FAUZAN</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0</v>
      </c>
      <c r="Q25" s="328" t="str">
        <f t="shared" si="3"/>
        <v/>
      </c>
      <c r="R25" s="329" t="str">
        <f t="shared" si="1"/>
        <v/>
      </c>
      <c r="S25" s="329">
        <f>'DATA SISWA'!AO25</f>
        <v>0</v>
      </c>
      <c r="T25" s="329">
        <f>'DATA SISWA'!AP25</f>
        <v>0</v>
      </c>
      <c r="U25" s="329">
        <f>'DATA SISWA'!AQ25</f>
        <v>0</v>
      </c>
    </row>
    <row r="26" spans="1:21">
      <c r="A26" s="318">
        <v>17</v>
      </c>
      <c r="B26" s="317">
        <f>IF('DATA SISWA'!D26=0,"",'DATA SISWA'!D26)</f>
        <v>24021017</v>
      </c>
      <c r="C26" s="317" t="str">
        <f>IF('DATA SISWA'!F26=0,"",'DATA SISWA'!F26)</f>
        <v>MUHAMMAD FIKIH CAHYA</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0</v>
      </c>
      <c r="Q26" s="328" t="str">
        <f t="shared" si="3"/>
        <v/>
      </c>
      <c r="R26" s="329" t="str">
        <f t="shared" si="1"/>
        <v/>
      </c>
      <c r="S26" s="329">
        <f>'DATA SISWA'!AO26</f>
        <v>0</v>
      </c>
      <c r="T26" s="329">
        <f>'DATA SISWA'!AP26</f>
        <v>0</v>
      </c>
      <c r="U26" s="329">
        <f>'DATA SISWA'!AQ26</f>
        <v>0</v>
      </c>
    </row>
    <row r="27" spans="1:21">
      <c r="A27" s="318">
        <v>18</v>
      </c>
      <c r="B27" s="317">
        <f>IF('DATA SISWA'!D27=0,"",'DATA SISWA'!D27)</f>
        <v>24021037</v>
      </c>
      <c r="C27" s="317" t="str">
        <f>IF('DATA SISWA'!F27=0,"",'DATA SISWA'!F27)</f>
        <v>MUHAMMAD HAJIANSYAH</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t="str">
        <f t="shared" si="1"/>
        <v/>
      </c>
      <c r="S27" s="329">
        <f>'DATA SISWA'!AO27</f>
        <v>0</v>
      </c>
      <c r="T27" s="329">
        <f>'DATA SISWA'!AP27</f>
        <v>0</v>
      </c>
      <c r="U27" s="329">
        <f>'DATA SISWA'!AQ27</f>
        <v>0</v>
      </c>
    </row>
    <row r="28" spans="1:21">
      <c r="A28" s="318">
        <v>19</v>
      </c>
      <c r="B28" s="317">
        <f>IF('DATA SISWA'!D28=0,"",'DATA SISWA'!D28)</f>
        <v>24021022</v>
      </c>
      <c r="C28" s="317" t="str">
        <f>IF('DATA SISWA'!F28=0,"",'DATA SISWA'!F28)</f>
        <v>MUHAMMAD SAPUTRA</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0</v>
      </c>
      <c r="Q28" s="328" t="str">
        <f t="shared" si="3"/>
        <v/>
      </c>
      <c r="R28" s="329" t="str">
        <f t="shared" si="1"/>
        <v/>
      </c>
      <c r="S28" s="329">
        <f>'DATA SISWA'!AO28</f>
        <v>0</v>
      </c>
      <c r="T28" s="329">
        <f>'DATA SISWA'!AP28</f>
        <v>0</v>
      </c>
      <c r="U28" s="329">
        <f>'DATA SISWA'!AQ28</f>
        <v>0</v>
      </c>
    </row>
    <row r="29" spans="1:21">
      <c r="A29" s="318">
        <v>20</v>
      </c>
      <c r="B29" s="317">
        <f>IF('DATA SISWA'!D29=0,"",'DATA SISWA'!D29)</f>
        <v>24021023</v>
      </c>
      <c r="C29" s="317" t="str">
        <f>IF('DATA SISWA'!F29=0,"",'DATA SISWA'!F29)</f>
        <v>RAGIL LLIMA</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0</v>
      </c>
      <c r="Q29" s="328" t="str">
        <f t="shared" si="3"/>
        <v/>
      </c>
      <c r="R29" s="329" t="str">
        <f t="shared" si="1"/>
        <v/>
      </c>
      <c r="S29" s="329">
        <f>'DATA SISWA'!AO29</f>
        <v>0</v>
      </c>
      <c r="T29" s="329">
        <f>'DATA SISWA'!AP29</f>
        <v>0</v>
      </c>
      <c r="U29" s="329">
        <f>'DATA SISWA'!AQ29</f>
        <v>0</v>
      </c>
    </row>
    <row r="30" spans="1:21">
      <c r="A30" s="318">
        <v>21</v>
      </c>
      <c r="B30" s="317">
        <f>IF('DATA SISWA'!D30=0,"",'DATA SISWA'!D30)</f>
        <v>24021025</v>
      </c>
      <c r="C30" s="317" t="str">
        <f>IF('DATA SISWA'!F30=0,"",'DATA SISWA'!F30)</f>
        <v>REKSI RAMADHAN</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0</v>
      </c>
      <c r="Q30" s="328" t="str">
        <f t="shared" si="3"/>
        <v/>
      </c>
      <c r="R30" s="329" t="str">
        <f t="shared" si="1"/>
        <v/>
      </c>
      <c r="S30" s="329">
        <f>'DATA SISWA'!AO30</f>
        <v>0</v>
      </c>
      <c r="T30" s="329">
        <f>'DATA SISWA'!AP30</f>
        <v>0</v>
      </c>
      <c r="U30" s="329">
        <f>'DATA SISWA'!AQ30</f>
        <v>0</v>
      </c>
    </row>
    <row r="31" spans="1:21">
      <c r="A31" s="318">
        <v>22</v>
      </c>
      <c r="B31" s="317">
        <f>IF('DATA SISWA'!D31=0,"",'DATA SISWA'!D31)</f>
        <v>24021026</v>
      </c>
      <c r="C31" s="317" t="str">
        <f>IF('DATA SISWA'!F31=0,"",'DATA SISWA'!F31)</f>
        <v>REZA KHOLISFATUL</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0</v>
      </c>
      <c r="Q31" s="328" t="str">
        <f t="shared" si="3"/>
        <v/>
      </c>
      <c r="R31" s="329" t="str">
        <f t="shared" si="1"/>
        <v/>
      </c>
      <c r="S31" s="329">
        <f>'DATA SISWA'!AO31</f>
        <v>0</v>
      </c>
      <c r="T31" s="329">
        <f>'DATA SISWA'!AP31</f>
        <v>0</v>
      </c>
      <c r="U31" s="329">
        <f>'DATA SISWA'!AQ31</f>
        <v>0</v>
      </c>
    </row>
    <row r="32" spans="1:21">
      <c r="A32" s="318">
        <v>23</v>
      </c>
      <c r="B32" s="317">
        <f>IF('DATA SISWA'!D32=0,"",'DATA SISWA'!D32)</f>
        <v>24021027</v>
      </c>
      <c r="C32" s="317" t="str">
        <f>IF('DATA SISWA'!F32=0,"",'DATA SISWA'!F32)</f>
        <v>RIDHO TAUFIQ HIDAYAT</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0</v>
      </c>
      <c r="Q32" s="328" t="str">
        <f t="shared" si="3"/>
        <v/>
      </c>
      <c r="R32" s="329" t="str">
        <f t="shared" si="1"/>
        <v/>
      </c>
      <c r="S32" s="329">
        <f>'DATA SISWA'!AO32</f>
        <v>0</v>
      </c>
      <c r="T32" s="329">
        <f>'DATA SISWA'!AP32</f>
        <v>0</v>
      </c>
      <c r="U32" s="329">
        <f>'DATA SISWA'!AQ32</f>
        <v>0</v>
      </c>
    </row>
    <row r="33" spans="1:21">
      <c r="A33" s="318">
        <v>24</v>
      </c>
      <c r="B33" s="317">
        <f>IF('DATA SISWA'!D33=0,"",'DATA SISWA'!D33)</f>
        <v>24021028</v>
      </c>
      <c r="C33" s="317" t="str">
        <f>IF('DATA SISWA'!F33=0,"",'DATA SISWA'!F33)</f>
        <v>Riffan Maulana</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c r="A34" s="330">
        <v>25</v>
      </c>
      <c r="B34" s="331">
        <f>IF('DATA SISWA'!D34=0,"",'DATA SISWA'!D34)</f>
        <v>24021029</v>
      </c>
      <c r="C34" s="331" t="str">
        <f>IF('DATA SISWA'!F34=0,"",'DATA SISWA'!F34)</f>
        <v>RINDYANI TUNGGA DEWI</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c r="A35" s="330">
        <v>26</v>
      </c>
      <c r="B35" s="331">
        <f>IF('DATA SISWA'!D35=0,"",'DATA SISWA'!D35)</f>
        <v>24021031</v>
      </c>
      <c r="C35" s="331" t="str">
        <f>IF('DATA SISWA'!F35=0,"",'DATA SISWA'!F35)</f>
        <v>RIZIK ABDILAH</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c r="A36" s="330">
        <v>27</v>
      </c>
      <c r="B36" s="331">
        <f>IF('DATA SISWA'!D36=0,"",'DATA SISWA'!D36)</f>
        <v>24021038</v>
      </c>
      <c r="C36" s="331" t="str">
        <f>IF('DATA SISWA'!F36=0,"",'DATA SISWA'!F36)</f>
        <v>RIZKI PUTRA PRATAMA</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c r="A37" s="330">
        <v>28</v>
      </c>
      <c r="B37" s="331">
        <f>IF('DATA SISWA'!D37=0,"",'DATA SISWA'!D37)</f>
        <v>23020025</v>
      </c>
      <c r="C37" s="331" t="str">
        <f>IF('DATA SISWA'!F37=0,"",'DATA SISWA'!F37)</f>
        <v>RIZKY RAMADHAN</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c r="A38" s="330">
        <v>29</v>
      </c>
      <c r="B38" s="331">
        <f>IF('DATA SISWA'!D38=0,"",'DATA SISWA'!D38)</f>
        <v>24021032</v>
      </c>
      <c r="C38" s="331" t="str">
        <f>IF('DATA SISWA'!F38=0,"",'DATA SISWA'!F38)</f>
        <v>SEPTIAWAN PRATAMA</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c r="A39" s="330">
        <v>30</v>
      </c>
      <c r="B39" s="331">
        <f>IF('DATA SISWA'!D39=0,"",'DATA SISWA'!D39)</f>
        <v>24021033</v>
      </c>
      <c r="C39" s="331" t="str">
        <f>IF('DATA SISWA'!F39=0,"",'DATA SISWA'!F39)</f>
        <v>SETIAWAN RAMADHAN ALBANI</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c r="A40" s="330">
        <v>31</v>
      </c>
      <c r="B40" s="331">
        <f>IF('DATA SISWA'!D40=0,"",'DATA SISWA'!D40)</f>
        <v>24021034</v>
      </c>
      <c r="C40" s="331" t="str">
        <f>IF('DATA SISWA'!F40=0,"",'DATA SISWA'!F40)</f>
        <v>SURYA AFFANDI</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c r="A41" s="330">
        <v>32</v>
      </c>
      <c r="B41" s="331">
        <f>IF('DATA SISWA'!D41=0,"",'DATA SISWA'!D41)</f>
        <v>24021035</v>
      </c>
      <c r="C41" s="331" t="str">
        <f>IF('DATA SISWA'!F41=0,"",'DATA SISWA'!F41)</f>
        <v>WIKI HANDOKO</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369</v>
      </c>
    </row>
    <row r="53" spans="1:21" ht="15.75">
      <c r="P53" s="319"/>
    </row>
    <row r="54" spans="1:21" ht="15.75">
      <c r="P54" s="319"/>
    </row>
    <row r="55" spans="1:21" ht="15.75">
      <c r="P55" s="319"/>
    </row>
    <row r="56" spans="1:21" ht="15.75">
      <c r="P56" s="319"/>
    </row>
    <row r="57" spans="1:21" ht="15.75">
      <c r="P57" s="320" t="str">
        <f>'DATA SEKOLAH'!D17</f>
        <v>Romanti, S.Pd.</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59"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6" t="s">
        <v>75</v>
      </c>
      <c r="C3" s="346"/>
      <c r="D3" s="346"/>
      <c r="E3" s="346"/>
      <c r="F3" s="346"/>
      <c r="G3" s="346"/>
      <c r="H3" s="346"/>
      <c r="I3" s="346"/>
      <c r="J3" s="346"/>
      <c r="K3" s="346"/>
      <c r="L3" s="346"/>
      <c r="M3" s="346"/>
      <c r="N3" s="346"/>
      <c r="O3" s="346"/>
      <c r="P3" s="346"/>
      <c r="Q3" s="346"/>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50" t="s">
        <v>99</v>
      </c>
      <c r="C3" s="350"/>
      <c r="D3" s="350"/>
      <c r="E3" s="350"/>
      <c r="F3" s="350"/>
      <c r="G3" s="350"/>
      <c r="H3" s="350"/>
      <c r="I3" s="350"/>
      <c r="J3" s="350"/>
      <c r="K3" s="350"/>
      <c r="L3" s="350"/>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2" t="s">
        <v>101</v>
      </c>
      <c r="E7" s="382"/>
      <c r="F7" s="382"/>
      <c r="G7" s="382"/>
      <c r="H7" s="382"/>
      <c r="I7" s="382"/>
      <c r="J7" s="382"/>
      <c r="K7" s="3"/>
      <c r="L7" s="3"/>
      <c r="M7" s="2"/>
    </row>
    <row r="8" spans="1:13" ht="17.25" customHeight="1">
      <c r="A8" s="2"/>
      <c r="B8" s="21"/>
      <c r="C8" s="25">
        <v>1</v>
      </c>
      <c r="D8" s="449"/>
      <c r="E8" s="449"/>
      <c r="F8" s="449"/>
      <c r="G8" s="449"/>
      <c r="H8" s="449"/>
      <c r="I8" s="449"/>
      <c r="J8" s="449"/>
      <c r="K8" s="3"/>
      <c r="L8" s="3"/>
      <c r="M8" s="2"/>
    </row>
    <row r="9" spans="1:13" ht="17.25" customHeight="1">
      <c r="A9" s="2"/>
      <c r="B9" s="21"/>
      <c r="C9" s="25">
        <v>2</v>
      </c>
      <c r="D9" s="449"/>
      <c r="E9" s="449"/>
      <c r="F9" s="449"/>
      <c r="G9" s="449"/>
      <c r="H9" s="449"/>
      <c r="I9" s="449"/>
      <c r="J9" s="449"/>
      <c r="K9" s="3"/>
      <c r="L9" s="3"/>
      <c r="M9" s="2"/>
    </row>
    <row r="10" spans="1:13" ht="17.25" customHeight="1">
      <c r="A10" s="2"/>
      <c r="B10" s="21"/>
      <c r="C10" s="25">
        <v>3</v>
      </c>
      <c r="D10" s="449"/>
      <c r="E10" s="449"/>
      <c r="F10" s="449"/>
      <c r="G10" s="449"/>
      <c r="H10" s="449"/>
      <c r="I10" s="449"/>
      <c r="J10" s="449"/>
      <c r="K10" s="3"/>
      <c r="L10" s="3"/>
      <c r="M10" s="2"/>
    </row>
    <row r="11" spans="1:13" ht="17.25" customHeight="1">
      <c r="A11" s="2"/>
      <c r="B11" s="21"/>
      <c r="C11" s="25">
        <v>4</v>
      </c>
      <c r="D11" s="449"/>
      <c r="E11" s="449"/>
      <c r="F11" s="449"/>
      <c r="G11" s="449"/>
      <c r="H11" s="449"/>
      <c r="I11" s="449"/>
      <c r="J11" s="449"/>
      <c r="K11" s="3"/>
      <c r="L11" s="3"/>
      <c r="M11" s="2"/>
    </row>
    <row r="12" spans="1:13" ht="17.25" customHeight="1">
      <c r="A12" s="2"/>
      <c r="B12" s="21"/>
      <c r="C12" s="25">
        <v>5</v>
      </c>
      <c r="D12" s="449"/>
      <c r="E12" s="449"/>
      <c r="F12" s="449"/>
      <c r="G12" s="449"/>
      <c r="H12" s="449"/>
      <c r="I12" s="449"/>
      <c r="J12" s="449"/>
      <c r="K12" s="3"/>
      <c r="L12" s="3"/>
      <c r="M12" s="2"/>
    </row>
    <row r="13" spans="1:13" ht="17.25" customHeight="1">
      <c r="A13" s="2"/>
      <c r="B13" s="21"/>
      <c r="C13" s="25">
        <v>6</v>
      </c>
      <c r="D13" s="449"/>
      <c r="E13" s="449"/>
      <c r="F13" s="449"/>
      <c r="G13" s="449"/>
      <c r="H13" s="449"/>
      <c r="I13" s="449"/>
      <c r="J13" s="449"/>
      <c r="K13" s="3"/>
      <c r="L13" s="3"/>
      <c r="M13" s="2"/>
    </row>
    <row r="14" spans="1:13" ht="17.25" customHeight="1">
      <c r="A14" s="2"/>
      <c r="B14" s="21"/>
      <c r="C14" s="25">
        <v>7</v>
      </c>
      <c r="D14" s="449"/>
      <c r="E14" s="449"/>
      <c r="F14" s="449"/>
      <c r="G14" s="449"/>
      <c r="H14" s="449"/>
      <c r="I14" s="449"/>
      <c r="J14" s="449"/>
      <c r="K14" s="3"/>
      <c r="L14" s="3"/>
      <c r="M14" s="2"/>
    </row>
    <row r="15" spans="1:13" ht="17.25" customHeight="1">
      <c r="A15" s="2"/>
      <c r="B15" s="21"/>
      <c r="C15" s="25">
        <v>8</v>
      </c>
      <c r="D15" s="449"/>
      <c r="E15" s="449"/>
      <c r="F15" s="449"/>
      <c r="G15" s="449"/>
      <c r="H15" s="449"/>
      <c r="I15" s="449"/>
      <c r="J15" s="449"/>
      <c r="K15" s="3"/>
      <c r="L15" s="3"/>
      <c r="M15" s="2"/>
    </row>
    <row r="16" spans="1:13" ht="17.25" customHeight="1">
      <c r="A16" s="2"/>
      <c r="B16" s="21"/>
      <c r="C16" s="25">
        <v>9</v>
      </c>
      <c r="D16" s="449"/>
      <c r="E16" s="449"/>
      <c r="F16" s="449"/>
      <c r="G16" s="449"/>
      <c r="H16" s="449"/>
      <c r="I16" s="449"/>
      <c r="J16" s="449"/>
      <c r="K16" s="3"/>
      <c r="L16" s="3"/>
      <c r="M16" s="2"/>
    </row>
    <row r="17" spans="1:13" ht="17.25" customHeight="1">
      <c r="A17" s="2"/>
      <c r="B17" s="21"/>
      <c r="C17" s="25">
        <v>10</v>
      </c>
      <c r="D17" s="449"/>
      <c r="E17" s="449"/>
      <c r="F17" s="449"/>
      <c r="G17" s="449"/>
      <c r="H17" s="449"/>
      <c r="I17" s="449"/>
      <c r="J17" s="449"/>
      <c r="K17" s="3"/>
      <c r="L17" s="3"/>
      <c r="M17" s="2"/>
    </row>
    <row r="18" spans="1:13" ht="17.25" customHeight="1">
      <c r="A18" s="2"/>
      <c r="B18" s="21"/>
      <c r="C18" s="25">
        <v>11</v>
      </c>
      <c r="D18" s="449"/>
      <c r="E18" s="449"/>
      <c r="F18" s="449"/>
      <c r="G18" s="449"/>
      <c r="H18" s="449"/>
      <c r="I18" s="449"/>
      <c r="J18" s="449"/>
      <c r="K18" s="3"/>
      <c r="L18" s="3"/>
      <c r="M18" s="2"/>
    </row>
    <row r="19" spans="1:13" ht="17.25" customHeight="1">
      <c r="A19" s="2"/>
      <c r="B19" s="21"/>
      <c r="C19" s="25">
        <v>12</v>
      </c>
      <c r="D19" s="449"/>
      <c r="E19" s="449"/>
      <c r="F19" s="449"/>
      <c r="G19" s="449"/>
      <c r="H19" s="449"/>
      <c r="I19" s="449"/>
      <c r="J19" s="449"/>
      <c r="K19" s="3"/>
      <c r="L19" s="3"/>
      <c r="M19" s="2"/>
    </row>
    <row r="20" spans="1:13" ht="17.25" customHeight="1">
      <c r="A20" s="2"/>
      <c r="B20" s="21"/>
      <c r="C20" s="25">
        <v>13</v>
      </c>
      <c r="D20" s="449"/>
      <c r="E20" s="449"/>
      <c r="F20" s="449"/>
      <c r="G20" s="449"/>
      <c r="H20" s="449"/>
      <c r="I20" s="449"/>
      <c r="J20" s="449"/>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50" t="s">
        <v>102</v>
      </c>
      <c r="C3" s="350"/>
      <c r="D3" s="350"/>
      <c r="E3" s="350"/>
      <c r="F3" s="350"/>
      <c r="G3" s="350"/>
      <c r="H3" s="350"/>
      <c r="I3" s="350"/>
      <c r="J3" s="350"/>
      <c r="K3" s="350"/>
      <c r="L3" s="350"/>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2" t="s">
        <v>104</v>
      </c>
      <c r="E7" s="382"/>
      <c r="F7" s="382"/>
      <c r="G7" s="382"/>
      <c r="H7" s="382"/>
      <c r="I7" s="382"/>
      <c r="J7" s="382"/>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9"/>
      <c r="E8" s="449"/>
      <c r="F8" s="449"/>
      <c r="G8" s="449"/>
      <c r="H8" s="449"/>
      <c r="I8" s="449"/>
      <c r="J8" s="449"/>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9"/>
      <c r="E9" s="449"/>
      <c r="F9" s="449"/>
      <c r="G9" s="449"/>
      <c r="H9" s="449"/>
      <c r="I9" s="449"/>
      <c r="J9" s="449"/>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9"/>
      <c r="E10" s="449"/>
      <c r="F10" s="449"/>
      <c r="G10" s="449"/>
      <c r="H10" s="449"/>
      <c r="I10" s="449"/>
      <c r="J10" s="449"/>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9"/>
      <c r="E11" s="449"/>
      <c r="F11" s="449"/>
      <c r="G11" s="449"/>
      <c r="H11" s="449"/>
      <c r="I11" s="449"/>
      <c r="J11" s="449"/>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9"/>
      <c r="E12" s="449"/>
      <c r="F12" s="449"/>
      <c r="G12" s="449"/>
      <c r="H12" s="449"/>
      <c r="I12" s="449"/>
      <c r="J12" s="449"/>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9"/>
      <c r="E13" s="449"/>
      <c r="F13" s="449"/>
      <c r="G13" s="449"/>
      <c r="H13" s="449"/>
      <c r="I13" s="449"/>
      <c r="J13" s="449"/>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9"/>
      <c r="E14" s="449"/>
      <c r="F14" s="449"/>
      <c r="G14" s="449"/>
      <c r="H14" s="449"/>
      <c r="I14" s="449"/>
      <c r="J14" s="449"/>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9"/>
      <c r="E15" s="449"/>
      <c r="F15" s="449"/>
      <c r="G15" s="449"/>
      <c r="H15" s="449"/>
      <c r="I15" s="449"/>
      <c r="J15" s="449"/>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9"/>
      <c r="E16" s="449"/>
      <c r="F16" s="449"/>
      <c r="G16" s="449"/>
      <c r="H16" s="449"/>
      <c r="I16" s="449"/>
      <c r="J16" s="449"/>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9"/>
      <c r="E17" s="449"/>
      <c r="F17" s="449"/>
      <c r="G17" s="449"/>
      <c r="H17" s="449"/>
      <c r="I17" s="449"/>
      <c r="J17" s="449"/>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9"/>
      <c r="E18" s="449"/>
      <c r="F18" s="449"/>
      <c r="G18" s="449"/>
      <c r="H18" s="449"/>
      <c r="I18" s="449"/>
      <c r="J18" s="449"/>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9"/>
      <c r="E19" s="449"/>
      <c r="F19" s="449"/>
      <c r="G19" s="449"/>
      <c r="H19" s="449"/>
      <c r="I19" s="449"/>
      <c r="J19" s="449"/>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9"/>
      <c r="E20" s="449"/>
      <c r="F20" s="449"/>
      <c r="G20" s="449"/>
      <c r="H20" s="449"/>
      <c r="I20" s="449"/>
      <c r="J20" s="449"/>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2" t="s">
        <v>243</v>
      </c>
      <c r="B2" s="452"/>
      <c r="C2" s="452"/>
      <c r="D2" s="452"/>
      <c r="E2" s="452"/>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3" t="s">
        <v>245</v>
      </c>
      <c r="B7" s="453"/>
      <c r="C7" s="158" t="s">
        <v>246</v>
      </c>
      <c r="D7" s="158" t="s">
        <v>247</v>
      </c>
      <c r="E7" s="158" t="s">
        <v>248</v>
      </c>
      <c r="F7" s="154"/>
      <c r="G7" s="89"/>
      <c r="H7" s="89"/>
      <c r="I7" s="89"/>
      <c r="J7" s="89"/>
      <c r="K7" s="89"/>
      <c r="L7" s="89"/>
      <c r="M7" s="89"/>
      <c r="N7" s="89"/>
      <c r="O7" s="89"/>
      <c r="P7" s="89"/>
      <c r="Q7" s="89"/>
      <c r="R7" s="89"/>
      <c r="S7" s="89"/>
      <c r="T7" s="89"/>
    </row>
    <row r="8" spans="1:20" ht="17.25" customHeight="1">
      <c r="A8" s="454"/>
      <c r="B8" s="455"/>
      <c r="C8" s="159"/>
      <c r="D8" s="159"/>
      <c r="E8" s="159"/>
      <c r="F8" s="154"/>
      <c r="G8" s="89"/>
      <c r="H8" s="89"/>
      <c r="I8" s="89"/>
      <c r="J8" s="89"/>
      <c r="K8" s="89"/>
      <c r="L8" s="89"/>
      <c r="M8" s="89"/>
      <c r="N8" s="89"/>
      <c r="O8" s="89"/>
      <c r="P8" s="89"/>
      <c r="Q8" s="89"/>
      <c r="R8" s="89"/>
      <c r="S8" s="89"/>
      <c r="T8" s="89"/>
    </row>
    <row r="9" spans="1:20" ht="17.25" customHeight="1">
      <c r="A9" s="450"/>
      <c r="B9" s="451"/>
      <c r="C9" s="160"/>
      <c r="D9" s="160"/>
      <c r="E9" s="160" t="s">
        <v>249</v>
      </c>
      <c r="F9" s="154"/>
      <c r="G9" s="89"/>
      <c r="H9" s="89"/>
      <c r="I9" s="89"/>
      <c r="J9" s="89"/>
      <c r="K9" s="89"/>
      <c r="L9" s="89"/>
      <c r="M9" s="89"/>
      <c r="N9" s="89"/>
      <c r="O9" s="89"/>
      <c r="P9" s="89"/>
      <c r="Q9" s="89"/>
      <c r="R9" s="89"/>
      <c r="S9" s="89"/>
      <c r="T9" s="89"/>
    </row>
    <row r="10" spans="1:20" ht="17.25" customHeight="1">
      <c r="A10" s="450"/>
      <c r="B10" s="451"/>
      <c r="C10" s="160"/>
      <c r="D10" s="160"/>
      <c r="E10" s="160" t="s">
        <v>240</v>
      </c>
      <c r="F10" s="154"/>
      <c r="G10" s="89"/>
      <c r="H10" s="89"/>
      <c r="I10" s="89"/>
      <c r="J10" s="89"/>
      <c r="K10" s="89"/>
      <c r="L10" s="89"/>
      <c r="M10" s="89"/>
      <c r="N10" s="89"/>
      <c r="O10" s="89"/>
      <c r="P10" s="89"/>
      <c r="Q10" s="89"/>
      <c r="R10" s="89"/>
      <c r="S10" s="89"/>
      <c r="T10" s="89"/>
    </row>
    <row r="11" spans="1:20" ht="17.25" customHeight="1">
      <c r="A11" s="450"/>
      <c r="B11" s="451"/>
      <c r="C11" s="160"/>
      <c r="D11" s="160"/>
      <c r="E11" s="160"/>
      <c r="F11" s="154"/>
      <c r="G11" s="89"/>
      <c r="H11" s="89"/>
      <c r="I11" s="89"/>
      <c r="J11" s="89"/>
      <c r="K11" s="89"/>
      <c r="L11" s="89"/>
      <c r="M11" s="89"/>
      <c r="N11" s="89"/>
      <c r="O11" s="89"/>
      <c r="P11" s="89"/>
      <c r="Q11" s="89"/>
      <c r="R11" s="89"/>
      <c r="S11" s="89"/>
      <c r="T11" s="89"/>
    </row>
    <row r="12" spans="1:20" ht="17.25" customHeight="1">
      <c r="A12" s="450"/>
      <c r="B12" s="451"/>
      <c r="C12" s="160"/>
      <c r="D12" s="160"/>
      <c r="E12" s="160" t="s">
        <v>250</v>
      </c>
      <c r="F12" s="154"/>
      <c r="G12" s="89"/>
      <c r="H12" s="89"/>
      <c r="I12" s="89"/>
      <c r="J12" s="89"/>
      <c r="K12" s="89"/>
      <c r="L12" s="89"/>
      <c r="M12" s="89"/>
      <c r="N12" s="89"/>
      <c r="O12" s="89"/>
      <c r="P12" s="89"/>
      <c r="Q12" s="89"/>
      <c r="R12" s="89"/>
      <c r="S12" s="89"/>
      <c r="T12" s="89"/>
    </row>
    <row r="13" spans="1:20" ht="17.25" customHeight="1">
      <c r="A13" s="450"/>
      <c r="B13" s="451"/>
      <c r="C13" s="160"/>
      <c r="D13" s="160"/>
      <c r="E13" s="160" t="s">
        <v>251</v>
      </c>
      <c r="F13" s="154"/>
      <c r="G13" s="89"/>
      <c r="H13" s="89"/>
      <c r="I13" s="89"/>
      <c r="J13" s="89"/>
      <c r="K13" s="89"/>
      <c r="L13" s="89"/>
      <c r="M13" s="89"/>
      <c r="N13" s="89"/>
      <c r="O13" s="89"/>
      <c r="P13" s="89"/>
      <c r="Q13" s="89"/>
      <c r="R13" s="89"/>
      <c r="S13" s="89"/>
      <c r="T13" s="89"/>
    </row>
    <row r="14" spans="1:20" ht="17.25" customHeight="1">
      <c r="A14" s="450"/>
      <c r="B14" s="451"/>
      <c r="C14" s="160"/>
      <c r="D14" s="160"/>
      <c r="E14" s="160"/>
      <c r="F14" s="154"/>
      <c r="G14" s="89"/>
      <c r="H14" s="89"/>
      <c r="I14" s="89"/>
      <c r="J14" s="89"/>
      <c r="K14" s="89"/>
      <c r="L14" s="89"/>
      <c r="M14" s="89"/>
      <c r="N14" s="89"/>
      <c r="O14" s="89"/>
      <c r="P14" s="89"/>
      <c r="Q14" s="89"/>
      <c r="R14" s="89"/>
      <c r="S14" s="89"/>
      <c r="T14" s="89"/>
    </row>
    <row r="15" spans="1:20" ht="17.25" customHeight="1">
      <c r="A15" s="450"/>
      <c r="B15" s="451"/>
      <c r="C15" s="160"/>
      <c r="D15" s="160"/>
      <c r="E15" s="160" t="s">
        <v>252</v>
      </c>
      <c r="F15" s="154"/>
      <c r="G15" s="89"/>
      <c r="H15" s="89"/>
      <c r="I15" s="89"/>
      <c r="J15" s="89"/>
      <c r="K15" s="89"/>
      <c r="L15" s="89"/>
      <c r="M15" s="89"/>
      <c r="N15" s="89"/>
      <c r="O15" s="89"/>
      <c r="P15" s="89"/>
      <c r="Q15" s="89"/>
      <c r="R15" s="89"/>
      <c r="S15" s="89"/>
      <c r="T15" s="89"/>
    </row>
    <row r="16" spans="1:20" ht="17.25" customHeight="1">
      <c r="A16" s="450"/>
      <c r="B16" s="451"/>
      <c r="C16" s="160"/>
      <c r="D16" s="160"/>
      <c r="E16" s="160"/>
      <c r="F16" s="154"/>
      <c r="G16" s="89"/>
      <c r="H16" s="89"/>
      <c r="I16" s="89"/>
      <c r="J16" s="89"/>
      <c r="K16" s="89"/>
      <c r="L16" s="89"/>
      <c r="M16" s="89"/>
      <c r="N16" s="89"/>
      <c r="O16" s="89"/>
      <c r="P16" s="89"/>
      <c r="Q16" s="89"/>
      <c r="R16" s="89"/>
      <c r="S16" s="89"/>
      <c r="T16" s="89"/>
    </row>
    <row r="17" spans="1:20" ht="17.25" customHeight="1">
      <c r="A17" s="450"/>
      <c r="B17" s="451"/>
      <c r="C17" s="160"/>
      <c r="D17" s="160"/>
      <c r="E17" s="160" t="s">
        <v>250</v>
      </c>
      <c r="F17" s="154"/>
      <c r="G17" s="89"/>
      <c r="H17" s="89"/>
      <c r="I17" s="89"/>
      <c r="J17" s="89"/>
      <c r="K17" s="89"/>
      <c r="L17" s="89"/>
      <c r="M17" s="89"/>
      <c r="N17" s="89"/>
      <c r="O17" s="89"/>
      <c r="P17" s="89"/>
      <c r="Q17" s="89"/>
      <c r="R17" s="89"/>
      <c r="S17" s="89"/>
      <c r="T17" s="89"/>
    </row>
    <row r="18" spans="1:20" ht="17.25" customHeight="1">
      <c r="A18" s="456"/>
      <c r="B18" s="457"/>
      <c r="C18" s="161"/>
      <c r="D18" s="161"/>
      <c r="E18" s="161"/>
      <c r="F18" s="154"/>
      <c r="G18" s="89"/>
      <c r="H18" s="89"/>
      <c r="I18" s="89"/>
      <c r="J18" s="89"/>
      <c r="K18" s="89"/>
      <c r="L18" s="89"/>
      <c r="M18" s="89"/>
      <c r="N18" s="89"/>
      <c r="O18" s="89"/>
      <c r="P18" s="89"/>
      <c r="Q18" s="89"/>
      <c r="R18" s="89"/>
      <c r="S18" s="89"/>
      <c r="T18" s="89"/>
    </row>
    <row r="19" spans="1:20" ht="17.25" customHeight="1">
      <c r="A19" s="454"/>
      <c r="B19" s="455"/>
      <c r="C19" s="159"/>
      <c r="D19" s="159"/>
      <c r="E19" s="159"/>
      <c r="F19" s="154"/>
      <c r="G19" s="89"/>
      <c r="H19" s="89"/>
      <c r="I19" s="89"/>
      <c r="J19" s="89"/>
      <c r="K19" s="89"/>
      <c r="L19" s="89"/>
      <c r="M19" s="89"/>
      <c r="N19" s="89"/>
      <c r="O19" s="89"/>
      <c r="P19" s="89"/>
      <c r="Q19" s="89"/>
      <c r="R19" s="89"/>
      <c r="S19" s="89"/>
      <c r="T19" s="89"/>
    </row>
    <row r="20" spans="1:20" ht="17.25" customHeight="1">
      <c r="A20" s="450"/>
      <c r="B20" s="451"/>
      <c r="C20" s="160"/>
      <c r="D20" s="160"/>
      <c r="E20" s="160" t="s">
        <v>249</v>
      </c>
      <c r="F20" s="154"/>
      <c r="G20" s="89"/>
      <c r="H20" s="89"/>
      <c r="I20" s="89"/>
      <c r="J20" s="89"/>
      <c r="K20" s="89"/>
      <c r="L20" s="89"/>
      <c r="M20" s="89"/>
      <c r="N20" s="89"/>
      <c r="O20" s="89"/>
      <c r="P20" s="89"/>
      <c r="Q20" s="89"/>
      <c r="R20" s="89"/>
      <c r="S20" s="89"/>
      <c r="T20" s="89"/>
    </row>
    <row r="21" spans="1:20" ht="17.25" customHeight="1">
      <c r="A21" s="450"/>
      <c r="B21" s="451"/>
      <c r="C21" s="160"/>
      <c r="D21" s="160"/>
      <c r="E21" s="160" t="s">
        <v>240</v>
      </c>
      <c r="F21" s="154"/>
      <c r="G21" s="89"/>
      <c r="H21" s="89"/>
      <c r="I21" s="89"/>
      <c r="J21" s="89"/>
      <c r="K21" s="89"/>
      <c r="L21" s="89"/>
      <c r="M21" s="89"/>
      <c r="N21" s="89"/>
      <c r="O21" s="89"/>
      <c r="P21" s="89"/>
      <c r="Q21" s="89"/>
      <c r="R21" s="89"/>
      <c r="S21" s="89"/>
      <c r="T21" s="89"/>
    </row>
    <row r="22" spans="1:20" ht="17.25" customHeight="1">
      <c r="A22" s="450"/>
      <c r="B22" s="451"/>
      <c r="C22" s="160"/>
      <c r="D22" s="160"/>
      <c r="E22" s="160"/>
      <c r="F22" s="154"/>
      <c r="G22" s="89"/>
      <c r="H22" s="89"/>
      <c r="I22" s="89"/>
      <c r="J22" s="89"/>
      <c r="K22" s="89"/>
      <c r="L22" s="89"/>
      <c r="M22" s="89"/>
      <c r="N22" s="89"/>
      <c r="O22" s="89"/>
      <c r="P22" s="89"/>
      <c r="Q22" s="89"/>
      <c r="R22" s="89"/>
      <c r="S22" s="89"/>
      <c r="T22" s="89"/>
    </row>
    <row r="23" spans="1:20" ht="17.25" customHeight="1">
      <c r="A23" s="450"/>
      <c r="B23" s="451"/>
      <c r="C23" s="160"/>
      <c r="D23" s="160"/>
      <c r="E23" s="160" t="s">
        <v>250</v>
      </c>
      <c r="F23" s="154"/>
      <c r="G23" s="89"/>
      <c r="H23" s="89"/>
      <c r="I23" s="89"/>
      <c r="J23" s="89"/>
      <c r="K23" s="89"/>
      <c r="L23" s="89"/>
      <c r="M23" s="89"/>
      <c r="N23" s="89"/>
      <c r="O23" s="89"/>
      <c r="P23" s="89"/>
      <c r="Q23" s="89"/>
      <c r="R23" s="89"/>
      <c r="S23" s="89"/>
      <c r="T23" s="89"/>
    </row>
    <row r="24" spans="1:20" ht="17.25" customHeight="1">
      <c r="A24" s="450"/>
      <c r="B24" s="451"/>
      <c r="C24" s="160"/>
      <c r="D24" s="160"/>
      <c r="E24" s="160" t="s">
        <v>251</v>
      </c>
      <c r="F24" s="154"/>
      <c r="G24" s="89"/>
      <c r="H24" s="89"/>
      <c r="I24" s="89"/>
      <c r="J24" s="89"/>
      <c r="K24" s="89"/>
      <c r="L24" s="89"/>
      <c r="M24" s="89"/>
      <c r="N24" s="89"/>
      <c r="O24" s="89"/>
      <c r="P24" s="89"/>
      <c r="Q24" s="89"/>
      <c r="R24" s="89"/>
      <c r="S24" s="89"/>
      <c r="T24" s="89"/>
    </row>
    <row r="25" spans="1:20" ht="17.25" customHeight="1">
      <c r="A25" s="450"/>
      <c r="B25" s="451"/>
      <c r="C25" s="160"/>
      <c r="D25" s="160"/>
      <c r="E25" s="160"/>
      <c r="F25" s="154"/>
      <c r="G25" s="89"/>
      <c r="H25" s="89"/>
      <c r="I25" s="89"/>
      <c r="J25" s="89"/>
      <c r="K25" s="89"/>
      <c r="L25" s="89"/>
      <c r="M25" s="89"/>
      <c r="N25" s="89"/>
      <c r="O25" s="89"/>
      <c r="P25" s="89"/>
      <c r="Q25" s="89"/>
      <c r="R25" s="89"/>
      <c r="S25" s="89"/>
      <c r="T25" s="89"/>
    </row>
    <row r="26" spans="1:20" ht="17.25" customHeight="1">
      <c r="A26" s="450"/>
      <c r="B26" s="451"/>
      <c r="C26" s="160"/>
      <c r="D26" s="160"/>
      <c r="E26" s="160" t="s">
        <v>252</v>
      </c>
      <c r="F26" s="154"/>
      <c r="G26" s="89"/>
      <c r="H26" s="89"/>
      <c r="I26" s="89"/>
      <c r="J26" s="89"/>
      <c r="K26" s="89"/>
      <c r="L26" s="89"/>
      <c r="M26" s="89"/>
      <c r="N26" s="89"/>
      <c r="O26" s="89"/>
      <c r="P26" s="89"/>
      <c r="Q26" s="89"/>
      <c r="R26" s="89"/>
      <c r="S26" s="89"/>
      <c r="T26" s="89"/>
    </row>
    <row r="27" spans="1:20" ht="17.25" customHeight="1">
      <c r="A27" s="450"/>
      <c r="B27" s="451"/>
      <c r="C27" s="160"/>
      <c r="D27" s="160"/>
      <c r="E27" s="160"/>
      <c r="F27" s="154"/>
      <c r="G27" s="89"/>
      <c r="H27" s="89"/>
      <c r="I27" s="89"/>
      <c r="J27" s="89"/>
      <c r="K27" s="89"/>
      <c r="L27" s="89"/>
      <c r="M27" s="89"/>
      <c r="N27" s="89"/>
      <c r="O27" s="89"/>
      <c r="P27" s="89"/>
      <c r="Q27" s="89"/>
      <c r="R27" s="89"/>
      <c r="S27" s="89"/>
      <c r="T27" s="89"/>
    </row>
    <row r="28" spans="1:20" ht="17.25" customHeight="1">
      <c r="A28" s="450"/>
      <c r="B28" s="451"/>
      <c r="C28" s="160"/>
      <c r="D28" s="160"/>
      <c r="E28" s="160" t="s">
        <v>250</v>
      </c>
      <c r="F28" s="154"/>
      <c r="G28" s="89"/>
      <c r="H28" s="89"/>
      <c r="I28" s="89"/>
      <c r="J28" s="89"/>
      <c r="K28" s="89"/>
      <c r="L28" s="89"/>
      <c r="M28" s="89"/>
      <c r="N28" s="89"/>
      <c r="O28" s="89"/>
      <c r="P28" s="89"/>
      <c r="Q28" s="89"/>
      <c r="R28" s="89"/>
      <c r="S28" s="89"/>
      <c r="T28" s="89"/>
    </row>
    <row r="29" spans="1:20" ht="17.25" customHeight="1">
      <c r="A29" s="456"/>
      <c r="B29" s="457"/>
      <c r="C29" s="161"/>
      <c r="D29" s="161"/>
      <c r="E29" s="161"/>
      <c r="F29" s="154"/>
      <c r="G29" s="89"/>
      <c r="H29" s="89"/>
      <c r="I29" s="89"/>
      <c r="J29" s="89"/>
      <c r="K29" s="89"/>
      <c r="L29" s="89"/>
      <c r="M29" s="89"/>
      <c r="N29" s="89"/>
      <c r="O29" s="89"/>
      <c r="P29" s="89"/>
      <c r="Q29" s="89"/>
      <c r="R29" s="89"/>
      <c r="S29" s="89"/>
      <c r="T29" s="89"/>
    </row>
    <row r="30" spans="1:20" ht="17.25" customHeight="1">
      <c r="A30" s="454"/>
      <c r="B30" s="455"/>
      <c r="C30" s="159"/>
      <c r="D30" s="159"/>
      <c r="E30" s="159"/>
      <c r="F30" s="154"/>
      <c r="G30" s="89"/>
      <c r="H30" s="89"/>
      <c r="I30" s="89"/>
      <c r="J30" s="89"/>
      <c r="K30" s="89"/>
      <c r="L30" s="89"/>
      <c r="M30" s="89"/>
      <c r="N30" s="89"/>
      <c r="O30" s="89"/>
      <c r="P30" s="89"/>
      <c r="Q30" s="89"/>
      <c r="R30" s="89"/>
      <c r="S30" s="89"/>
      <c r="T30" s="89"/>
    </row>
    <row r="31" spans="1:20" ht="17.25" customHeight="1">
      <c r="A31" s="450"/>
      <c r="B31" s="451"/>
      <c r="C31" s="160"/>
      <c r="D31" s="160"/>
      <c r="E31" s="160" t="s">
        <v>249</v>
      </c>
      <c r="F31" s="154"/>
      <c r="G31" s="89"/>
      <c r="H31" s="89"/>
      <c r="I31" s="89"/>
      <c r="J31" s="89"/>
      <c r="K31" s="89"/>
      <c r="L31" s="89"/>
      <c r="M31" s="89"/>
      <c r="N31" s="89"/>
      <c r="O31" s="89"/>
      <c r="P31" s="89"/>
      <c r="Q31" s="89"/>
      <c r="R31" s="89"/>
      <c r="S31" s="89"/>
      <c r="T31" s="89"/>
    </row>
    <row r="32" spans="1:20" ht="17.25" customHeight="1">
      <c r="A32" s="450"/>
      <c r="B32" s="451"/>
      <c r="C32" s="160"/>
      <c r="D32" s="160"/>
      <c r="E32" s="160" t="s">
        <v>240</v>
      </c>
      <c r="F32" s="154"/>
      <c r="G32" s="89"/>
      <c r="H32" s="89"/>
      <c r="I32" s="89"/>
      <c r="J32" s="89"/>
      <c r="K32" s="89"/>
      <c r="L32" s="89"/>
      <c r="M32" s="89"/>
      <c r="N32" s="89"/>
      <c r="O32" s="89"/>
      <c r="P32" s="89"/>
      <c r="Q32" s="89"/>
      <c r="R32" s="89"/>
      <c r="S32" s="89"/>
      <c r="T32" s="89"/>
    </row>
    <row r="33" spans="1:20" ht="17.25" customHeight="1">
      <c r="A33" s="450"/>
      <c r="B33" s="451"/>
      <c r="C33" s="160"/>
      <c r="D33" s="160"/>
      <c r="E33" s="160"/>
      <c r="F33" s="154"/>
      <c r="G33" s="89"/>
      <c r="H33" s="89"/>
      <c r="I33" s="89"/>
      <c r="J33" s="89"/>
      <c r="K33" s="89"/>
      <c r="L33" s="89"/>
      <c r="M33" s="89"/>
      <c r="N33" s="89"/>
      <c r="O33" s="89"/>
      <c r="P33" s="89"/>
      <c r="Q33" s="89"/>
      <c r="R33" s="89"/>
      <c r="S33" s="89"/>
      <c r="T33" s="89"/>
    </row>
    <row r="34" spans="1:20" ht="17.25" customHeight="1">
      <c r="A34" s="450"/>
      <c r="B34" s="451"/>
      <c r="C34" s="160"/>
      <c r="D34" s="160"/>
      <c r="E34" s="160" t="s">
        <v>250</v>
      </c>
      <c r="F34" s="154"/>
      <c r="G34" s="89"/>
      <c r="H34" s="89"/>
      <c r="I34" s="89"/>
      <c r="J34" s="89"/>
      <c r="K34" s="89"/>
      <c r="L34" s="89"/>
      <c r="M34" s="89"/>
      <c r="N34" s="89"/>
      <c r="O34" s="89"/>
      <c r="P34" s="89"/>
      <c r="Q34" s="89"/>
      <c r="R34" s="89"/>
      <c r="S34" s="89"/>
      <c r="T34" s="89"/>
    </row>
    <row r="35" spans="1:20" ht="17.25" customHeight="1">
      <c r="A35" s="450"/>
      <c r="B35" s="451"/>
      <c r="C35" s="160"/>
      <c r="D35" s="160"/>
      <c r="E35" s="160" t="s">
        <v>251</v>
      </c>
      <c r="F35" s="154"/>
      <c r="G35" s="89"/>
      <c r="H35" s="89"/>
      <c r="I35" s="89"/>
      <c r="J35" s="89"/>
      <c r="K35" s="89"/>
      <c r="L35" s="89"/>
      <c r="M35" s="89"/>
      <c r="N35" s="89"/>
      <c r="O35" s="89"/>
      <c r="P35" s="89"/>
      <c r="Q35" s="89"/>
      <c r="R35" s="89"/>
      <c r="S35" s="89"/>
      <c r="T35" s="89"/>
    </row>
    <row r="36" spans="1:20" ht="17.25" customHeight="1">
      <c r="A36" s="450"/>
      <c r="B36" s="451"/>
      <c r="C36" s="160"/>
      <c r="D36" s="160"/>
      <c r="E36" s="160"/>
      <c r="F36" s="154"/>
      <c r="G36" s="89"/>
      <c r="H36" s="89"/>
      <c r="I36" s="89"/>
      <c r="J36" s="89"/>
      <c r="K36" s="89"/>
      <c r="L36" s="89"/>
      <c r="M36" s="89"/>
      <c r="N36" s="89"/>
      <c r="O36" s="89"/>
      <c r="P36" s="89"/>
      <c r="Q36" s="89"/>
      <c r="R36" s="89"/>
      <c r="S36" s="89"/>
      <c r="T36" s="89"/>
    </row>
    <row r="37" spans="1:20" ht="17.25" customHeight="1">
      <c r="A37" s="450"/>
      <c r="B37" s="451"/>
      <c r="C37" s="160"/>
      <c r="D37" s="160"/>
      <c r="E37" s="160" t="s">
        <v>252</v>
      </c>
      <c r="F37" s="154"/>
      <c r="G37" s="89"/>
      <c r="H37" s="89"/>
      <c r="I37" s="89"/>
      <c r="J37" s="89"/>
      <c r="K37" s="89"/>
      <c r="L37" s="89"/>
      <c r="M37" s="89"/>
      <c r="N37" s="89"/>
      <c r="O37" s="89"/>
      <c r="P37" s="89"/>
      <c r="Q37" s="89"/>
      <c r="R37" s="89"/>
      <c r="S37" s="89"/>
      <c r="T37" s="89"/>
    </row>
    <row r="38" spans="1:20" ht="17.25" customHeight="1">
      <c r="A38" s="450"/>
      <c r="B38" s="451"/>
      <c r="C38" s="160"/>
      <c r="D38" s="160"/>
      <c r="E38" s="160"/>
      <c r="F38" s="154"/>
      <c r="G38" s="89"/>
      <c r="H38" s="89"/>
      <c r="I38" s="89"/>
      <c r="J38" s="89"/>
      <c r="K38" s="89"/>
      <c r="L38" s="89"/>
      <c r="M38" s="89"/>
      <c r="N38" s="89"/>
      <c r="O38" s="89"/>
      <c r="P38" s="89"/>
      <c r="Q38" s="89"/>
      <c r="R38" s="89"/>
      <c r="S38" s="89"/>
      <c r="T38" s="89"/>
    </row>
    <row r="39" spans="1:20" ht="17.25" customHeight="1">
      <c r="A39" s="450"/>
      <c r="B39" s="451"/>
      <c r="C39" s="160"/>
      <c r="D39" s="160"/>
      <c r="E39" s="160" t="s">
        <v>250</v>
      </c>
      <c r="F39" s="154"/>
      <c r="G39" s="89"/>
      <c r="H39" s="89"/>
      <c r="I39" s="89"/>
      <c r="J39" s="89"/>
      <c r="K39" s="89"/>
      <c r="L39" s="89"/>
      <c r="M39" s="89"/>
      <c r="N39" s="89"/>
      <c r="O39" s="89"/>
      <c r="P39" s="89"/>
      <c r="Q39" s="89"/>
      <c r="R39" s="89"/>
      <c r="S39" s="89"/>
      <c r="T39" s="89"/>
    </row>
    <row r="40" spans="1:20" ht="17.25" customHeight="1">
      <c r="A40" s="456"/>
      <c r="B40" s="457"/>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2" t="s">
        <v>243</v>
      </c>
      <c r="B42" s="452"/>
      <c r="C42" s="452"/>
      <c r="D42" s="452"/>
      <c r="E42" s="452"/>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9" t="s">
        <v>254</v>
      </c>
      <c r="C46" s="459"/>
      <c r="D46" s="459"/>
      <c r="E46" s="459"/>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8" t="s">
        <v>199</v>
      </c>
      <c r="C48" s="458"/>
      <c r="D48" s="165"/>
      <c r="E48" s="160"/>
      <c r="F48" s="154"/>
      <c r="G48" s="89"/>
      <c r="H48" s="89"/>
      <c r="I48" s="89"/>
      <c r="J48" s="89"/>
      <c r="K48" s="89"/>
      <c r="L48" s="89"/>
      <c r="M48" s="89"/>
      <c r="N48" s="89"/>
      <c r="O48" s="89"/>
      <c r="P48" s="89"/>
      <c r="Q48" s="89"/>
      <c r="R48" s="89"/>
      <c r="S48" s="89"/>
      <c r="T48" s="89"/>
    </row>
    <row r="49" spans="1:20" ht="13.5" customHeight="1">
      <c r="A49" s="164"/>
      <c r="B49" s="458" t="s">
        <v>256</v>
      </c>
      <c r="C49" s="458"/>
      <c r="D49" s="166"/>
      <c r="E49" s="160" t="s">
        <v>249</v>
      </c>
      <c r="F49" s="154"/>
      <c r="G49" s="89"/>
      <c r="H49" s="89"/>
      <c r="I49" s="89"/>
      <c r="J49" s="89"/>
      <c r="K49" s="89"/>
      <c r="L49" s="89"/>
      <c r="M49" s="89"/>
      <c r="N49" s="89"/>
      <c r="O49" s="89"/>
      <c r="P49" s="89"/>
      <c r="Q49" s="89"/>
      <c r="R49" s="89"/>
      <c r="S49" s="89"/>
      <c r="T49" s="89"/>
    </row>
    <row r="50" spans="1:20" ht="13.5" customHeight="1">
      <c r="A50" s="164"/>
      <c r="B50" s="458" t="s">
        <v>30</v>
      </c>
      <c r="C50" s="458"/>
      <c r="D50" s="166"/>
      <c r="E50" s="160" t="s">
        <v>240</v>
      </c>
      <c r="F50" s="154"/>
      <c r="G50" s="89"/>
      <c r="H50" s="89"/>
      <c r="I50" s="89"/>
      <c r="J50" s="89"/>
      <c r="K50" s="89"/>
      <c r="L50" s="89"/>
      <c r="M50" s="89"/>
      <c r="N50" s="89"/>
      <c r="O50" s="89"/>
      <c r="P50" s="89"/>
      <c r="Q50" s="89"/>
      <c r="R50" s="89"/>
      <c r="S50" s="89"/>
      <c r="T50" s="89"/>
    </row>
    <row r="51" spans="1:20" ht="13.5" customHeight="1">
      <c r="A51" s="164"/>
      <c r="B51" s="458" t="s">
        <v>2</v>
      </c>
      <c r="C51" s="458"/>
      <c r="D51" s="166"/>
      <c r="E51" s="160"/>
      <c r="F51" s="154"/>
      <c r="G51" s="89"/>
      <c r="H51" s="89"/>
      <c r="I51" s="89"/>
      <c r="J51" s="89"/>
      <c r="K51" s="89"/>
      <c r="L51" s="89"/>
      <c r="M51" s="89"/>
      <c r="N51" s="89"/>
      <c r="O51" s="89"/>
      <c r="P51" s="89"/>
      <c r="Q51" s="89"/>
      <c r="R51" s="89"/>
      <c r="S51" s="89"/>
      <c r="T51" s="89"/>
    </row>
    <row r="52" spans="1:20" ht="13.5" customHeight="1">
      <c r="A52" s="164"/>
      <c r="B52" s="458" t="s">
        <v>257</v>
      </c>
      <c r="C52" s="458"/>
      <c r="D52" s="160"/>
      <c r="E52" s="160"/>
      <c r="F52" s="154"/>
      <c r="G52" s="89"/>
      <c r="H52" s="89"/>
      <c r="I52" s="89"/>
      <c r="J52" s="89"/>
      <c r="K52" s="89"/>
      <c r="L52" s="89"/>
      <c r="M52" s="89"/>
      <c r="N52" s="89"/>
      <c r="O52" s="89"/>
      <c r="P52" s="89"/>
      <c r="Q52" s="89"/>
      <c r="R52" s="89"/>
      <c r="S52" s="89"/>
      <c r="T52" s="89"/>
    </row>
    <row r="53" spans="1:20" ht="13.5" customHeight="1">
      <c r="A53" s="164"/>
      <c r="B53" s="458" t="s">
        <v>258</v>
      </c>
      <c r="C53" s="458"/>
      <c r="D53" s="165"/>
      <c r="E53" s="160" t="s">
        <v>250</v>
      </c>
      <c r="F53" s="154"/>
      <c r="G53" s="89"/>
      <c r="H53" s="89"/>
      <c r="I53" s="89"/>
      <c r="J53" s="89"/>
      <c r="K53" s="89"/>
      <c r="L53" s="89"/>
      <c r="M53" s="89"/>
      <c r="N53" s="89"/>
      <c r="O53" s="89"/>
      <c r="P53" s="89"/>
      <c r="Q53" s="89"/>
      <c r="R53" s="89"/>
      <c r="S53" s="89"/>
      <c r="T53" s="89"/>
    </row>
    <row r="54" spans="1:20" ht="13.5" customHeight="1">
      <c r="A54" s="164"/>
      <c r="B54" s="458" t="s">
        <v>259</v>
      </c>
      <c r="C54" s="458"/>
      <c r="D54" s="166"/>
      <c r="E54" s="160" t="s">
        <v>251</v>
      </c>
      <c r="F54" s="154"/>
      <c r="G54" s="89"/>
      <c r="H54" s="89"/>
      <c r="I54" s="89"/>
      <c r="J54" s="89"/>
      <c r="K54" s="89"/>
      <c r="L54" s="89"/>
      <c r="M54" s="89"/>
      <c r="N54" s="89"/>
      <c r="O54" s="89"/>
      <c r="P54" s="89"/>
      <c r="Q54" s="89"/>
      <c r="R54" s="89"/>
      <c r="S54" s="89"/>
      <c r="T54" s="89"/>
    </row>
    <row r="55" spans="1:20" ht="13.5" customHeight="1">
      <c r="A55" s="164"/>
      <c r="B55" s="458" t="s">
        <v>260</v>
      </c>
      <c r="C55" s="458"/>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8" t="s">
        <v>199</v>
      </c>
      <c r="C58" s="458"/>
      <c r="D58" s="165"/>
      <c r="E58" s="160"/>
      <c r="F58" s="154"/>
      <c r="G58" s="89"/>
      <c r="H58" s="89"/>
      <c r="I58" s="89"/>
      <c r="J58" s="89"/>
      <c r="K58" s="89"/>
      <c r="L58" s="89"/>
      <c r="M58" s="89"/>
      <c r="N58" s="89"/>
      <c r="O58" s="89"/>
      <c r="P58" s="89"/>
      <c r="Q58" s="89"/>
      <c r="R58" s="89"/>
      <c r="S58" s="89"/>
      <c r="T58" s="89"/>
    </row>
    <row r="59" spans="1:20" ht="13.5" customHeight="1">
      <c r="A59" s="164"/>
      <c r="B59" s="458" t="s">
        <v>256</v>
      </c>
      <c r="C59" s="458"/>
      <c r="D59" s="166"/>
      <c r="E59" s="160" t="s">
        <v>249</v>
      </c>
      <c r="F59" s="154"/>
      <c r="G59" s="89"/>
      <c r="H59" s="89"/>
      <c r="I59" s="89"/>
      <c r="J59" s="89"/>
      <c r="K59" s="89"/>
      <c r="L59" s="89"/>
      <c r="M59" s="89"/>
      <c r="N59" s="89"/>
      <c r="O59" s="89"/>
      <c r="P59" s="89"/>
      <c r="Q59" s="89"/>
      <c r="R59" s="89"/>
      <c r="S59" s="89"/>
      <c r="T59" s="89"/>
    </row>
    <row r="60" spans="1:20" ht="13.5" customHeight="1">
      <c r="A60" s="164"/>
      <c r="B60" s="458" t="s">
        <v>30</v>
      </c>
      <c r="C60" s="458"/>
      <c r="D60" s="166"/>
      <c r="E60" s="160" t="s">
        <v>240</v>
      </c>
      <c r="F60" s="154"/>
      <c r="G60" s="89"/>
      <c r="H60" s="89"/>
      <c r="I60" s="89"/>
      <c r="J60" s="89"/>
      <c r="K60" s="89"/>
      <c r="L60" s="89"/>
      <c r="M60" s="89"/>
      <c r="N60" s="89"/>
      <c r="O60" s="89"/>
      <c r="P60" s="89"/>
      <c r="Q60" s="89"/>
      <c r="R60" s="89"/>
      <c r="S60" s="89"/>
      <c r="T60" s="89"/>
    </row>
    <row r="61" spans="1:20" ht="13.5" customHeight="1">
      <c r="A61" s="164"/>
      <c r="B61" s="458" t="s">
        <v>2</v>
      </c>
      <c r="C61" s="458"/>
      <c r="D61" s="166"/>
      <c r="E61" s="160"/>
      <c r="F61" s="154"/>
      <c r="G61" s="89"/>
      <c r="H61" s="89"/>
      <c r="I61" s="89"/>
      <c r="J61" s="89"/>
      <c r="K61" s="89"/>
      <c r="L61" s="89"/>
      <c r="M61" s="89"/>
      <c r="N61" s="89"/>
      <c r="O61" s="89"/>
      <c r="P61" s="89"/>
      <c r="Q61" s="89"/>
      <c r="R61" s="89"/>
      <c r="S61" s="89"/>
      <c r="T61" s="89"/>
    </row>
    <row r="62" spans="1:20" ht="13.5" customHeight="1">
      <c r="A62" s="164"/>
      <c r="B62" s="458" t="s">
        <v>257</v>
      </c>
      <c r="C62" s="458"/>
      <c r="D62" s="160"/>
      <c r="E62" s="160"/>
      <c r="F62" s="154"/>
      <c r="G62" s="89"/>
      <c r="H62" s="89"/>
      <c r="I62" s="89"/>
      <c r="J62" s="89"/>
      <c r="K62" s="89"/>
      <c r="L62" s="89"/>
      <c r="M62" s="89"/>
      <c r="N62" s="89"/>
      <c r="O62" s="89"/>
      <c r="P62" s="89"/>
      <c r="Q62" s="89"/>
      <c r="R62" s="89"/>
      <c r="S62" s="89"/>
      <c r="T62" s="89"/>
    </row>
    <row r="63" spans="1:20" ht="13.5" customHeight="1">
      <c r="A63" s="164"/>
      <c r="B63" s="458" t="s">
        <v>258</v>
      </c>
      <c r="C63" s="458"/>
      <c r="D63" s="165"/>
      <c r="E63" s="160" t="s">
        <v>250</v>
      </c>
      <c r="F63" s="154"/>
      <c r="G63" s="89"/>
      <c r="H63" s="89"/>
      <c r="I63" s="89"/>
      <c r="J63" s="89"/>
      <c r="K63" s="89"/>
      <c r="L63" s="89"/>
      <c r="M63" s="89"/>
      <c r="N63" s="89"/>
      <c r="O63" s="89"/>
      <c r="P63" s="89"/>
      <c r="Q63" s="89"/>
      <c r="R63" s="89"/>
      <c r="S63" s="89"/>
      <c r="T63" s="89"/>
    </row>
    <row r="64" spans="1:20" ht="13.5" customHeight="1">
      <c r="A64" s="164"/>
      <c r="B64" s="458" t="s">
        <v>259</v>
      </c>
      <c r="C64" s="458"/>
      <c r="D64" s="166"/>
      <c r="E64" s="160" t="s">
        <v>251</v>
      </c>
      <c r="F64" s="154"/>
      <c r="G64" s="89"/>
      <c r="H64" s="89"/>
      <c r="I64" s="89"/>
      <c r="J64" s="89"/>
      <c r="K64" s="89"/>
      <c r="L64" s="89"/>
      <c r="M64" s="89"/>
      <c r="N64" s="89"/>
      <c r="O64" s="89"/>
      <c r="P64" s="89"/>
      <c r="Q64" s="89"/>
      <c r="R64" s="89"/>
      <c r="S64" s="89"/>
      <c r="T64" s="89"/>
    </row>
    <row r="65" spans="1:20" ht="13.5" customHeight="1">
      <c r="A65" s="164"/>
      <c r="B65" s="458" t="s">
        <v>260</v>
      </c>
      <c r="C65" s="458"/>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8" t="s">
        <v>199</v>
      </c>
      <c r="C68" s="458"/>
      <c r="D68" s="165"/>
      <c r="E68" s="160"/>
      <c r="F68" s="154"/>
      <c r="G68" s="89"/>
      <c r="H68" s="89"/>
      <c r="I68" s="89"/>
      <c r="J68" s="89"/>
      <c r="K68" s="89"/>
      <c r="L68" s="89"/>
      <c r="M68" s="89"/>
      <c r="N68" s="89"/>
      <c r="O68" s="89"/>
      <c r="P68" s="89"/>
      <c r="Q68" s="89"/>
      <c r="R68" s="89"/>
      <c r="S68" s="89"/>
      <c r="T68" s="89"/>
    </row>
    <row r="69" spans="1:20" ht="13.5" customHeight="1">
      <c r="A69" s="164"/>
      <c r="B69" s="458" t="s">
        <v>256</v>
      </c>
      <c r="C69" s="458"/>
      <c r="D69" s="166"/>
      <c r="E69" s="160" t="s">
        <v>249</v>
      </c>
      <c r="F69" s="154"/>
      <c r="G69" s="89"/>
      <c r="H69" s="89"/>
      <c r="I69" s="89"/>
      <c r="J69" s="89"/>
      <c r="K69" s="89"/>
      <c r="L69" s="89"/>
      <c r="M69" s="89"/>
      <c r="N69" s="89"/>
      <c r="O69" s="89"/>
      <c r="P69" s="89"/>
      <c r="Q69" s="89"/>
      <c r="R69" s="89"/>
      <c r="S69" s="89"/>
      <c r="T69" s="89"/>
    </row>
    <row r="70" spans="1:20" ht="13.5" customHeight="1">
      <c r="A70" s="164"/>
      <c r="B70" s="458" t="s">
        <v>30</v>
      </c>
      <c r="C70" s="458"/>
      <c r="D70" s="166"/>
      <c r="E70" s="160" t="s">
        <v>240</v>
      </c>
      <c r="F70" s="154"/>
      <c r="G70" s="89"/>
      <c r="H70" s="89"/>
      <c r="I70" s="89"/>
      <c r="J70" s="89"/>
      <c r="K70" s="89"/>
      <c r="L70" s="89"/>
      <c r="M70" s="89"/>
      <c r="N70" s="89"/>
      <c r="O70" s="89"/>
      <c r="P70" s="89"/>
      <c r="Q70" s="89"/>
      <c r="R70" s="89"/>
      <c r="S70" s="89"/>
      <c r="T70" s="89"/>
    </row>
    <row r="71" spans="1:20" ht="13.5" customHeight="1">
      <c r="A71" s="164"/>
      <c r="B71" s="458" t="s">
        <v>2</v>
      </c>
      <c r="C71" s="458"/>
      <c r="D71" s="166"/>
      <c r="E71" s="160"/>
      <c r="F71" s="154"/>
      <c r="G71" s="89"/>
      <c r="H71" s="89"/>
      <c r="I71" s="89"/>
      <c r="J71" s="89"/>
      <c r="K71" s="89"/>
      <c r="L71" s="89"/>
      <c r="M71" s="89"/>
      <c r="N71" s="89"/>
      <c r="O71" s="89"/>
      <c r="P71" s="89"/>
      <c r="Q71" s="89"/>
      <c r="R71" s="89"/>
      <c r="S71" s="89"/>
      <c r="T71" s="89"/>
    </row>
    <row r="72" spans="1:20" ht="13.5" customHeight="1">
      <c r="A72" s="160"/>
      <c r="B72" s="458" t="s">
        <v>257</v>
      </c>
      <c r="C72" s="458"/>
      <c r="D72" s="160"/>
      <c r="E72" s="160"/>
      <c r="F72" s="154"/>
      <c r="G72" s="89"/>
      <c r="H72" s="89"/>
      <c r="I72" s="89"/>
      <c r="J72" s="89"/>
      <c r="K72" s="89"/>
      <c r="L72" s="89"/>
      <c r="M72" s="89"/>
      <c r="N72" s="89"/>
      <c r="O72" s="89"/>
      <c r="P72" s="89"/>
      <c r="Q72" s="89"/>
      <c r="R72" s="89"/>
      <c r="S72" s="89"/>
      <c r="T72" s="89"/>
    </row>
    <row r="73" spans="1:20" ht="13.5" customHeight="1">
      <c r="A73" s="160"/>
      <c r="B73" s="458" t="s">
        <v>258</v>
      </c>
      <c r="C73" s="458"/>
      <c r="D73" s="165"/>
      <c r="E73" s="160" t="s">
        <v>250</v>
      </c>
      <c r="F73" s="154"/>
      <c r="G73" s="89"/>
      <c r="H73" s="89"/>
      <c r="I73" s="89"/>
      <c r="J73" s="89"/>
      <c r="K73" s="89"/>
      <c r="L73" s="89"/>
      <c r="M73" s="89"/>
      <c r="N73" s="89"/>
      <c r="O73" s="89"/>
      <c r="P73" s="89"/>
      <c r="Q73" s="89"/>
      <c r="R73" s="89"/>
      <c r="S73" s="89"/>
      <c r="T73" s="89"/>
    </row>
    <row r="74" spans="1:20" ht="13.5" customHeight="1">
      <c r="A74" s="160"/>
      <c r="B74" s="458" t="s">
        <v>259</v>
      </c>
      <c r="C74" s="458"/>
      <c r="D74" s="166"/>
      <c r="E74" s="160" t="s">
        <v>251</v>
      </c>
      <c r="F74" s="154"/>
      <c r="G74" s="89"/>
      <c r="H74" s="89"/>
      <c r="I74" s="89"/>
      <c r="J74" s="89"/>
      <c r="K74" s="89"/>
      <c r="L74" s="89"/>
      <c r="M74" s="89"/>
      <c r="N74" s="89"/>
      <c r="O74" s="89"/>
      <c r="P74" s="89"/>
      <c r="Q74" s="89"/>
      <c r="R74" s="89"/>
      <c r="S74" s="89"/>
      <c r="T74" s="89"/>
    </row>
    <row r="75" spans="1:20" ht="13.5" customHeight="1">
      <c r="A75" s="160"/>
      <c r="B75" s="458" t="s">
        <v>260</v>
      </c>
      <c r="C75" s="458"/>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60" t="s">
        <v>261</v>
      </c>
      <c r="B78" s="460"/>
      <c r="C78" s="460"/>
      <c r="D78" s="156"/>
      <c r="E78" s="170" t="s">
        <v>262</v>
      </c>
      <c r="F78" s="154"/>
      <c r="G78" s="89"/>
      <c r="H78" s="89"/>
      <c r="I78" s="89"/>
      <c r="J78" s="89"/>
      <c r="K78" s="89"/>
      <c r="L78" s="89"/>
      <c r="M78" s="89"/>
      <c r="N78" s="89"/>
      <c r="O78" s="89"/>
      <c r="P78" s="89"/>
      <c r="Q78" s="89"/>
      <c r="R78" s="89"/>
      <c r="S78" s="89"/>
      <c r="T78" s="89"/>
    </row>
    <row r="79" spans="1:20" ht="21.75" customHeight="1">
      <c r="A79" s="460" t="s">
        <v>252</v>
      </c>
      <c r="B79" s="460"/>
      <c r="C79" s="460"/>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60" t="s">
        <v>238</v>
      </c>
      <c r="B82" s="460"/>
      <c r="C82" s="460"/>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2" t="s">
        <v>264</v>
      </c>
      <c r="B2" s="462"/>
      <c r="C2" s="462"/>
      <c r="D2" s="462"/>
      <c r="E2" s="462"/>
      <c r="F2" s="462"/>
      <c r="G2" s="462"/>
      <c r="H2" s="462"/>
      <c r="I2" s="462"/>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Alfi Nur Fuad</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24021001 / 0091753778</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Sangubanyu</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3" t="s">
        <v>227</v>
      </c>
      <c r="E10" s="463"/>
      <c r="F10" s="463"/>
      <c r="G10" s="463"/>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1" t="str">
        <f>INTRAKURIKULER!D9</f>
        <v>Pendidikan Agama dan Budi Pekerti</v>
      </c>
      <c r="E11" s="461"/>
      <c r="F11" s="461"/>
      <c r="G11" s="461"/>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61" t="str">
        <f>INTRAKURIKULER!D10</f>
        <v>Pendidikan Pancasila</v>
      </c>
      <c r="E12" s="461"/>
      <c r="F12" s="461"/>
      <c r="G12" s="461"/>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1" t="str">
        <f>INTRAKURIKULER!D11</f>
        <v>Bahasa Indonesia</v>
      </c>
      <c r="E13" s="461"/>
      <c r="F13" s="461"/>
      <c r="G13" s="461"/>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1" t="str">
        <f>INTRAKURIKULER!D12</f>
        <v>Pendidikan Jasmani Olahraga dan Kesehatan</v>
      </c>
      <c r="E14" s="461"/>
      <c r="F14" s="461"/>
      <c r="G14" s="461"/>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1" t="str">
        <f>INTRAKURIKULER!D13</f>
        <v>Sejarah</v>
      </c>
      <c r="E15" s="461"/>
      <c r="F15" s="461"/>
      <c r="G15" s="461"/>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1" t="str">
        <f>INTRAKURIKULER!D14</f>
        <v>Seni Budaya</v>
      </c>
      <c r="E16" s="461"/>
      <c r="F16" s="461"/>
      <c r="G16" s="461"/>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61" t="str">
        <f>INTRAKURIKULER!D15</f>
        <v>Muatan Lokal</v>
      </c>
      <c r="E17" s="461"/>
      <c r="F17" s="461"/>
      <c r="G17" s="461"/>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61" t="str">
        <f>INTRAKURIKULER!D16</f>
        <v>Matematika</v>
      </c>
      <c r="E18" s="461"/>
      <c r="F18" s="461"/>
      <c r="G18" s="461"/>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61" t="str">
        <f>INTRAKURIKULER!D17</f>
        <v>Bahasa Inggris</v>
      </c>
      <c r="E19" s="461"/>
      <c r="F19" s="461"/>
      <c r="G19" s="461"/>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61" t="str">
        <f>INTRAKURIKULER!D18</f>
        <v>Informatika</v>
      </c>
      <c r="E20" s="461"/>
      <c r="F20" s="461"/>
      <c r="G20" s="461"/>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1" t="str">
        <f>INTRAKURIKULER!D19</f>
        <v>Projek Ilmu Pengetahuan Alam dan Sosial</v>
      </c>
      <c r="E21" s="461"/>
      <c r="F21" s="461"/>
      <c r="G21" s="461"/>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1" t="str">
        <f>INTRAKURIKULER!D20</f>
        <v>Dasar-dasar Program Keahlian</v>
      </c>
      <c r="E22" s="461"/>
      <c r="F22" s="461"/>
      <c r="G22" s="461"/>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1">
        <f>INTRAKURIKULER!D21</f>
        <v>0</v>
      </c>
      <c r="E23" s="461"/>
      <c r="F23" s="461"/>
      <c r="G23" s="461"/>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1">
        <f>INTRAKURIKULER!D22</f>
        <v>0</v>
      </c>
      <c r="E24" s="461"/>
      <c r="F24" s="461"/>
      <c r="G24" s="461"/>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1">
        <f>INTRAKURIKULER!D23</f>
        <v>0</v>
      </c>
      <c r="E25" s="461"/>
      <c r="F25" s="461"/>
      <c r="G25" s="461"/>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5" t="s">
        <v>26</v>
      </c>
      <c r="F27" s="466"/>
      <c r="G27" s="466"/>
      <c r="H27" s="467"/>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8">
        <f>VLOOKUP($J$2,NEKS!$C$11:$N$50,4,FALSE)</f>
        <v>0</v>
      </c>
      <c r="F28" s="469"/>
      <c r="G28" s="469"/>
      <c r="H28" s="470"/>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8">
        <f>VLOOKUP($J$2,NEKS!$C$11:$N$50,6,FALSE)</f>
        <v>0</v>
      </c>
      <c r="F29" s="469"/>
      <c r="G29" s="469"/>
      <c r="H29" s="470"/>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8">
        <f>VLOOKUP($J$2,NEKS!$C$11:$N$50,8,FALSE)</f>
        <v>0</v>
      </c>
      <c r="F30" s="469"/>
      <c r="G30" s="469"/>
      <c r="H30" s="470"/>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8">
        <f>VLOOKUP($J$2,NEKS!$C$11:$N$50,10,FALSE)</f>
        <v>0</v>
      </c>
      <c r="F31" s="469"/>
      <c r="G31" s="469"/>
      <c r="H31" s="470"/>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8">
        <f>VLOOKUP($J$2,NEKS!$C$11:$N$50,12,FALSE)</f>
        <v>0</v>
      </c>
      <c r="F32" s="469"/>
      <c r="G32" s="469"/>
      <c r="H32" s="470"/>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4" t="s">
        <v>266</v>
      </c>
      <c r="D34" s="464"/>
      <c r="E34" s="464"/>
      <c r="F34" s="464"/>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1" t="str">
        <f>"TANDA TERIMA PENGAMBILAN BUKU RAPOR SISWA SEMESTER " &amp; UPPER('DATA SEKOLAH'!D21) &amp; " X TSM"</f>
        <v>TANDA TERIMA PENGAMBILAN BUKU RAPOR SISWA SEMESTER II (DUA) X TSM</v>
      </c>
      <c r="B7" s="471"/>
      <c r="C7" s="471"/>
      <c r="D7" s="471"/>
      <c r="E7" s="471"/>
      <c r="F7" s="471"/>
    </row>
    <row r="8" spans="1:6">
      <c r="A8" s="471" t="str">
        <f>"TAHUN PELAJARAN "&amp;'DATA SEKOLAH'!D22</f>
        <v>TAHUN PELAJARAN 2024 - 2025</v>
      </c>
      <c r="B8" s="471"/>
      <c r="C8" s="471"/>
      <c r="D8" s="471"/>
      <c r="E8" s="471"/>
      <c r="F8" s="471"/>
    </row>
    <row r="10" spans="1:6">
      <c r="A10" s="472" t="s">
        <v>28</v>
      </c>
      <c r="B10" s="472" t="s">
        <v>366</v>
      </c>
      <c r="C10" s="472" t="s">
        <v>30</v>
      </c>
      <c r="D10" s="472" t="s">
        <v>367</v>
      </c>
      <c r="E10" s="472" t="s">
        <v>368</v>
      </c>
      <c r="F10" s="472"/>
    </row>
    <row r="11" spans="1:6">
      <c r="A11" s="472"/>
      <c r="B11" s="472"/>
      <c r="C11" s="472"/>
      <c r="D11" s="472"/>
      <c r="E11" s="472"/>
      <c r="F11" s="472"/>
    </row>
    <row r="12" spans="1:6">
      <c r="A12" s="309">
        <v>1</v>
      </c>
      <c r="B12" s="310">
        <f>IF('DATA SISWA'!D10="","",'DATA SISWA'!D10)</f>
        <v>24021001</v>
      </c>
      <c r="C12" s="310" t="str">
        <f>IF('DATA SISWA'!E10="","",'DATA SISWA'!E10)</f>
        <v>0091753778</v>
      </c>
      <c r="D12" s="311" t="str">
        <f>IF('DATA SISWA'!F10="","",'DATA SISWA'!F10)</f>
        <v>Alfi Nur Fuad</v>
      </c>
      <c r="E12" s="473">
        <v>1</v>
      </c>
      <c r="F12" s="474">
        <v>2</v>
      </c>
    </row>
    <row r="13" spans="1:6">
      <c r="A13" s="309">
        <v>2</v>
      </c>
      <c r="B13" s="310">
        <f>IF('DATA SISWA'!D11="","",'DATA SISWA'!D11)</f>
        <v>24021002</v>
      </c>
      <c r="C13" s="310" t="str">
        <f>IF('DATA SISWA'!E11="","",'DATA SISWA'!E11)</f>
        <v>0082469600</v>
      </c>
      <c r="D13" s="311" t="str">
        <f>IF('DATA SISWA'!F11="","",'DATA SISWA'!F11)</f>
        <v>ARDIAN SAPUTRA</v>
      </c>
      <c r="E13" s="473"/>
      <c r="F13" s="474"/>
    </row>
    <row r="14" spans="1:6">
      <c r="A14" s="309">
        <v>3</v>
      </c>
      <c r="B14" s="310">
        <f>IF('DATA SISWA'!D12="","",'DATA SISWA'!D12)</f>
        <v>24021003</v>
      </c>
      <c r="C14" s="310" t="str">
        <f>IF('DATA SISWA'!E12="","",'DATA SISWA'!E12)</f>
        <v>0081924647</v>
      </c>
      <c r="D14" s="311" t="str">
        <f>IF('DATA SISWA'!F12="","",'DATA SISWA'!F12)</f>
        <v>ARGA CELSA SAPUTRA</v>
      </c>
      <c r="E14" s="473">
        <v>3</v>
      </c>
      <c r="F14" s="474">
        <v>4</v>
      </c>
    </row>
    <row r="15" spans="1:6">
      <c r="A15" s="309">
        <v>4</v>
      </c>
      <c r="B15" s="310">
        <f>IF('DATA SISWA'!D13="","",'DATA SISWA'!D13)</f>
        <v>24021004</v>
      </c>
      <c r="C15" s="310" t="str">
        <f>IF('DATA SISWA'!E13="","",'DATA SISWA'!E13)</f>
        <v>0103279135</v>
      </c>
      <c r="D15" s="311" t="str">
        <f>IF('DATA SISWA'!F13="","",'DATA SISWA'!F13)</f>
        <v>ARIF SUBHIANSYAH</v>
      </c>
      <c r="E15" s="473"/>
      <c r="F15" s="474"/>
    </row>
    <row r="16" spans="1:6">
      <c r="A16" s="309">
        <v>5</v>
      </c>
      <c r="B16" s="310">
        <f>IF('DATA SISWA'!D14="","",'DATA SISWA'!D14)</f>
        <v>24021006</v>
      </c>
      <c r="C16" s="310" t="str">
        <f>IF('DATA SISWA'!E14="","",'DATA SISWA'!E14)</f>
        <v>0083490897</v>
      </c>
      <c r="D16" s="311" t="str">
        <f>IF('DATA SISWA'!F14="","",'DATA SISWA'!F14)</f>
        <v>ASMAH WATI</v>
      </c>
      <c r="E16" s="473">
        <v>5</v>
      </c>
      <c r="F16" s="474">
        <v>6</v>
      </c>
    </row>
    <row r="17" spans="1:6">
      <c r="A17" s="309">
        <v>6</v>
      </c>
      <c r="B17" s="310">
        <f>IF('DATA SISWA'!D15="","",'DATA SISWA'!D15)</f>
        <v>24021007</v>
      </c>
      <c r="C17" s="310" t="str">
        <f>IF('DATA SISWA'!E15="","",'DATA SISWA'!E15)</f>
        <v>0108527357</v>
      </c>
      <c r="D17" s="311" t="str">
        <f>IF('DATA SISWA'!F15="","",'DATA SISWA'!F15)</f>
        <v>BENNY ALFARIZI</v>
      </c>
      <c r="E17" s="473"/>
      <c r="F17" s="474"/>
    </row>
    <row r="18" spans="1:6">
      <c r="A18" s="309">
        <v>7</v>
      </c>
      <c r="B18" s="310">
        <f>IF('DATA SISWA'!D16="","",'DATA SISWA'!D16)</f>
        <v>24021009</v>
      </c>
      <c r="C18" s="310" t="str">
        <f>IF('DATA SISWA'!E16="","",'DATA SISWA'!E16)</f>
        <v>0099794479</v>
      </c>
      <c r="D18" s="311" t="str">
        <f>IF('DATA SISWA'!F16="","",'DATA SISWA'!F16)</f>
        <v>DIMAS DONI PRATAMA</v>
      </c>
      <c r="E18" s="473">
        <v>7</v>
      </c>
      <c r="F18" s="474">
        <v>8</v>
      </c>
    </row>
    <row r="19" spans="1:6">
      <c r="A19" s="309">
        <v>8</v>
      </c>
      <c r="B19" s="310">
        <f>IF('DATA SISWA'!D17="","",'DATA SISWA'!D17)</f>
        <v>24021010</v>
      </c>
      <c r="C19" s="310" t="str">
        <f>IF('DATA SISWA'!E17="","",'DATA SISWA'!E17)</f>
        <v>0097451744</v>
      </c>
      <c r="D19" s="311" t="str">
        <f>IF('DATA SISWA'!F17="","",'DATA SISWA'!F17)</f>
        <v>FERDI ANDRIANSAH</v>
      </c>
      <c r="E19" s="473"/>
      <c r="F19" s="474"/>
    </row>
    <row r="20" spans="1:6">
      <c r="A20" s="309">
        <v>9</v>
      </c>
      <c r="B20" s="310">
        <f>IF('DATA SISWA'!D18="","",'DATA SISWA'!D18)</f>
        <v>24021040</v>
      </c>
      <c r="C20" s="310" t="str">
        <f>IF('DATA SISWA'!E18="","",'DATA SISWA'!E18)</f>
        <v>0091786332</v>
      </c>
      <c r="D20" s="311" t="str">
        <f>IF('DATA SISWA'!F18="","",'DATA SISWA'!F18)</f>
        <v>Galih Saputra</v>
      </c>
      <c r="E20" s="473">
        <v>9</v>
      </c>
      <c r="F20" s="474">
        <v>10</v>
      </c>
    </row>
    <row r="21" spans="1:6">
      <c r="A21" s="309">
        <v>10</v>
      </c>
      <c r="B21" s="310">
        <f>IF('DATA SISWA'!D19="","",'DATA SISWA'!D19)</f>
        <v>24021012</v>
      </c>
      <c r="C21" s="310" t="str">
        <f>IF('DATA SISWA'!E19="","",'DATA SISWA'!E19)</f>
        <v>0089891825</v>
      </c>
      <c r="D21" s="311" t="str">
        <f>IF('DATA SISWA'!F19="","",'DATA SISWA'!F19)</f>
        <v>HERIOS DWI PRAYOGA</v>
      </c>
      <c r="E21" s="473"/>
      <c r="F21" s="474"/>
    </row>
    <row r="22" spans="1:6">
      <c r="A22" s="309">
        <v>11</v>
      </c>
      <c r="B22" s="310">
        <f>IF('DATA SISWA'!D20="","",'DATA SISWA'!D20)</f>
        <v>24021013</v>
      </c>
      <c r="C22" s="310" t="str">
        <f>IF('DATA SISWA'!E20="","",'DATA SISWA'!E20)</f>
        <v>0082262261</v>
      </c>
      <c r="D22" s="311" t="str">
        <f>IF('DATA SISWA'!F20="","",'DATA SISWA'!F20)</f>
        <v>HIZQI IQBAL WIJAYA</v>
      </c>
      <c r="E22" s="473">
        <v>11</v>
      </c>
      <c r="F22" s="474">
        <v>12</v>
      </c>
    </row>
    <row r="23" spans="1:6">
      <c r="A23" s="309">
        <v>12</v>
      </c>
      <c r="B23" s="310">
        <f>IF('DATA SISWA'!D21="","",'DATA SISWA'!D21)</f>
        <v>24021014</v>
      </c>
      <c r="C23" s="310" t="str">
        <f>IF('DATA SISWA'!E21="","",'DATA SISWA'!E21)</f>
        <v>0087320986</v>
      </c>
      <c r="D23" s="311" t="str">
        <f>IF('DATA SISWA'!F21="","",'DATA SISWA'!F21)</f>
        <v>IQBAL IDFI DIOLINO</v>
      </c>
      <c r="E23" s="473"/>
      <c r="F23" s="474"/>
    </row>
    <row r="24" spans="1:6">
      <c r="A24" s="309">
        <v>13</v>
      </c>
      <c r="B24" s="310">
        <f>IF('DATA SISWA'!D22="","",'DATA SISWA'!D22)</f>
        <v>24021015</v>
      </c>
      <c r="C24" s="310" t="str">
        <f>IF('DATA SISWA'!E22="","",'DATA SISWA'!E22)</f>
        <v>0087709308</v>
      </c>
      <c r="D24" s="311" t="str">
        <f>IF('DATA SISWA'!F22="","",'DATA SISWA'!F22)</f>
        <v>Khoirul Anam</v>
      </c>
      <c r="E24" s="473">
        <v>13</v>
      </c>
      <c r="F24" s="474">
        <v>14</v>
      </c>
    </row>
    <row r="25" spans="1:6">
      <c r="A25" s="309">
        <v>14</v>
      </c>
      <c r="B25" s="310">
        <f>IF('DATA SISWA'!D23="","",'DATA SISWA'!D23)</f>
        <v>24021018</v>
      </c>
      <c r="C25" s="310" t="str">
        <f>IF('DATA SISWA'!E23="","",'DATA SISWA'!E23)</f>
        <v>0086954753</v>
      </c>
      <c r="D25" s="311" t="str">
        <f>IF('DATA SISWA'!F23="","",'DATA SISWA'!F23)</f>
        <v>M. HERBI MANSYAH ASSHEBIL</v>
      </c>
      <c r="E25" s="473"/>
      <c r="F25" s="474"/>
    </row>
    <row r="26" spans="1:6">
      <c r="A26" s="309">
        <v>15</v>
      </c>
      <c r="B26" s="310">
        <f>IF('DATA SISWA'!D24="","",'DATA SISWA'!D24)</f>
        <v>24021039</v>
      </c>
      <c r="C26" s="310" t="str">
        <f>IF('DATA SISWA'!E24="","",'DATA SISWA'!E24)</f>
        <v>0083362789</v>
      </c>
      <c r="D26" s="311" t="str">
        <f>IF('DATA SISWA'!F24="","",'DATA SISWA'!F24)</f>
        <v>MUHAMMAD ALGA FIKI</v>
      </c>
      <c r="E26" s="473">
        <v>15</v>
      </c>
      <c r="F26" s="474">
        <v>16</v>
      </c>
    </row>
    <row r="27" spans="1:6">
      <c r="A27" s="309">
        <v>16</v>
      </c>
      <c r="B27" s="310">
        <f>IF('DATA SISWA'!D25="","",'DATA SISWA'!D25)</f>
        <v>24021016</v>
      </c>
      <c r="C27" s="310" t="str">
        <f>IF('DATA SISWA'!E25="","",'DATA SISWA'!E25)</f>
        <v>0087059588</v>
      </c>
      <c r="D27" s="311" t="str">
        <f>IF('DATA SISWA'!F25="","",'DATA SISWA'!F25)</f>
        <v>MUHAMMAD FAREL FAUZAN</v>
      </c>
      <c r="E27" s="473"/>
      <c r="F27" s="474"/>
    </row>
    <row r="28" spans="1:6">
      <c r="A28" s="309">
        <v>17</v>
      </c>
      <c r="B28" s="310">
        <f>IF('DATA SISWA'!D26="","",'DATA SISWA'!D26)</f>
        <v>24021017</v>
      </c>
      <c r="C28" s="310" t="str">
        <f>IF('DATA SISWA'!E26="","",'DATA SISWA'!E26)</f>
        <v>3102432859</v>
      </c>
      <c r="D28" s="311" t="str">
        <f>IF('DATA SISWA'!F26="","",'DATA SISWA'!F26)</f>
        <v>MUHAMMAD FIKIH CAHYA</v>
      </c>
      <c r="E28" s="473">
        <v>17</v>
      </c>
      <c r="F28" s="474">
        <v>18</v>
      </c>
    </row>
    <row r="29" spans="1:6">
      <c r="A29" s="309">
        <v>18</v>
      </c>
      <c r="B29" s="310">
        <f>IF('DATA SISWA'!D27="","",'DATA SISWA'!D27)</f>
        <v>24021037</v>
      </c>
      <c r="C29" s="310" t="str">
        <f>IF('DATA SISWA'!E27="","",'DATA SISWA'!E27)</f>
        <v>0071343871</v>
      </c>
      <c r="D29" s="311" t="str">
        <f>IF('DATA SISWA'!F27="","",'DATA SISWA'!F27)</f>
        <v>MUHAMMAD HAJIANSYAH</v>
      </c>
      <c r="E29" s="473"/>
      <c r="F29" s="474"/>
    </row>
    <row r="30" spans="1:6">
      <c r="A30" s="309">
        <v>19</v>
      </c>
      <c r="B30" s="310">
        <f>IF('DATA SISWA'!D28="","",'DATA SISWA'!D28)</f>
        <v>24021022</v>
      </c>
      <c r="C30" s="310" t="str">
        <f>IF('DATA SISWA'!E28="","",'DATA SISWA'!E28)</f>
        <v>0098788706</v>
      </c>
      <c r="D30" s="311" t="str">
        <f>IF('DATA SISWA'!F28="","",'DATA SISWA'!F28)</f>
        <v>MUHAMMAD SAPUTRA</v>
      </c>
      <c r="E30" s="473">
        <v>19</v>
      </c>
      <c r="F30" s="474">
        <v>20</v>
      </c>
    </row>
    <row r="31" spans="1:6">
      <c r="A31" s="309">
        <v>20</v>
      </c>
      <c r="B31" s="310">
        <f>IF('DATA SISWA'!D29="","",'DATA SISWA'!D29)</f>
        <v>24021023</v>
      </c>
      <c r="C31" s="310" t="str">
        <f>IF('DATA SISWA'!E29="","",'DATA SISWA'!E29)</f>
        <v>0095887043</v>
      </c>
      <c r="D31" s="311" t="str">
        <f>IF('DATA SISWA'!F29="","",'DATA SISWA'!F29)</f>
        <v>RAGIL LLIMA</v>
      </c>
      <c r="E31" s="473"/>
      <c r="F31" s="474"/>
    </row>
    <row r="32" spans="1:6">
      <c r="A32" s="309">
        <v>21</v>
      </c>
      <c r="B32" s="310">
        <f>IF('DATA SISWA'!D30="","",'DATA SISWA'!D30)</f>
        <v>24021025</v>
      </c>
      <c r="C32" s="310" t="str">
        <f>IF('DATA SISWA'!E30="","",'DATA SISWA'!E30)</f>
        <v>3097965778</v>
      </c>
      <c r="D32" s="311" t="str">
        <f>IF('DATA SISWA'!F30="","",'DATA SISWA'!F30)</f>
        <v>REKSI RAMADHAN</v>
      </c>
      <c r="E32" s="473">
        <v>21</v>
      </c>
      <c r="F32" s="474">
        <v>22</v>
      </c>
    </row>
    <row r="33" spans="1:6">
      <c r="A33" s="309">
        <v>22</v>
      </c>
      <c r="B33" s="310">
        <f>IF('DATA SISWA'!D31="","",'DATA SISWA'!D31)</f>
        <v>24021026</v>
      </c>
      <c r="C33" s="310" t="str">
        <f>IF('DATA SISWA'!E31="","",'DATA SISWA'!E31)</f>
        <v>0099868780</v>
      </c>
      <c r="D33" s="311" t="str">
        <f>IF('DATA SISWA'!F31="","",'DATA SISWA'!F31)</f>
        <v>REZA KHOLISFATUL</v>
      </c>
      <c r="E33" s="473"/>
      <c r="F33" s="474"/>
    </row>
    <row r="34" spans="1:6">
      <c r="A34" s="309">
        <v>23</v>
      </c>
      <c r="B34" s="310">
        <f>IF('DATA SISWA'!D32="","",'DATA SISWA'!D32)</f>
        <v>24021027</v>
      </c>
      <c r="C34" s="310" t="str">
        <f>IF('DATA SISWA'!E32="","",'DATA SISWA'!E32)</f>
        <v>0096309941</v>
      </c>
      <c r="D34" s="311" t="str">
        <f>IF('DATA SISWA'!F32="","",'DATA SISWA'!F32)</f>
        <v>RIDHO TAUFIQ HIDAYAT</v>
      </c>
      <c r="E34" s="473">
        <v>23</v>
      </c>
      <c r="F34" s="474">
        <v>24</v>
      </c>
    </row>
    <row r="35" spans="1:6">
      <c r="A35" s="309">
        <v>24</v>
      </c>
      <c r="B35" s="310">
        <f>IF('DATA SISWA'!D33="","",'DATA SISWA'!D33)</f>
        <v>24021028</v>
      </c>
      <c r="C35" s="310" t="str">
        <f>IF('DATA SISWA'!E33="","",'DATA SISWA'!E33)</f>
        <v>0096869009</v>
      </c>
      <c r="D35" s="311" t="str">
        <f>IF('DATA SISWA'!F33="","",'DATA SISWA'!F33)</f>
        <v>Riffan Maulana</v>
      </c>
      <c r="E35" s="473"/>
      <c r="F35" s="474"/>
    </row>
    <row r="36" spans="1:6">
      <c r="A36" s="309">
        <v>25</v>
      </c>
      <c r="B36" s="310">
        <f>IF('DATA SISWA'!D34="","",'DATA SISWA'!D34)</f>
        <v>24021029</v>
      </c>
      <c r="C36" s="310" t="str">
        <f>IF('DATA SISWA'!E34="","",'DATA SISWA'!E34)</f>
        <v>0092850665</v>
      </c>
      <c r="D36" s="311" t="str">
        <f>IF('DATA SISWA'!F34="","",'DATA SISWA'!F34)</f>
        <v>RINDYANI TUNGGA DEWI</v>
      </c>
      <c r="E36" s="473">
        <v>25</v>
      </c>
      <c r="F36" s="474">
        <v>26</v>
      </c>
    </row>
    <row r="37" spans="1:6">
      <c r="A37" s="309">
        <v>26</v>
      </c>
      <c r="B37" s="310">
        <f>IF('DATA SISWA'!D35="","",'DATA SISWA'!D35)</f>
        <v>24021031</v>
      </c>
      <c r="C37" s="310" t="str">
        <f>IF('DATA SISWA'!E35="","",'DATA SISWA'!E35)</f>
        <v>3101993650</v>
      </c>
      <c r="D37" s="311" t="str">
        <f>IF('DATA SISWA'!F35="","",'DATA SISWA'!F35)</f>
        <v>RIZIK ABDILAH</v>
      </c>
      <c r="E37" s="473"/>
      <c r="F37" s="474"/>
    </row>
    <row r="38" spans="1:6">
      <c r="A38" s="309">
        <v>27</v>
      </c>
      <c r="B38" s="310">
        <f>IF('DATA SISWA'!D36="","",'DATA SISWA'!D36)</f>
        <v>24021038</v>
      </c>
      <c r="C38" s="310" t="str">
        <f>IF('DATA SISWA'!E36="","",'DATA SISWA'!E36)</f>
        <v>0089912585</v>
      </c>
      <c r="D38" s="311" t="str">
        <f>IF('DATA SISWA'!F36="","",'DATA SISWA'!F36)</f>
        <v>RIZKI PUTRA PRATAMA</v>
      </c>
      <c r="E38" s="473">
        <v>27</v>
      </c>
      <c r="F38" s="474">
        <v>28</v>
      </c>
    </row>
    <row r="39" spans="1:6">
      <c r="A39" s="309">
        <v>28</v>
      </c>
      <c r="B39" s="310">
        <f>IF('DATA SISWA'!D37="","",'DATA SISWA'!D37)</f>
        <v>23020025</v>
      </c>
      <c r="C39" s="310" t="str">
        <f>IF('DATA SISWA'!E37="","",'DATA SISWA'!E37)</f>
        <v>0089433584</v>
      </c>
      <c r="D39" s="311" t="str">
        <f>IF('DATA SISWA'!F37="","",'DATA SISWA'!F37)</f>
        <v>RIZKY RAMADHAN</v>
      </c>
      <c r="E39" s="473"/>
      <c r="F39" s="474"/>
    </row>
    <row r="40" spans="1:6">
      <c r="A40" s="309">
        <v>29</v>
      </c>
      <c r="B40" s="310">
        <f>IF('DATA SISWA'!D38="","",'DATA SISWA'!D38)</f>
        <v>24021032</v>
      </c>
      <c r="C40" s="310" t="str">
        <f>IF('DATA SISWA'!E38="","",'DATA SISWA'!E38)</f>
        <v>0071812379</v>
      </c>
      <c r="D40" s="311" t="str">
        <f>IF('DATA SISWA'!F38="","",'DATA SISWA'!F38)</f>
        <v>SEPTIAWAN PRATAMA</v>
      </c>
      <c r="E40" s="473">
        <v>29</v>
      </c>
      <c r="F40" s="474">
        <v>30</v>
      </c>
    </row>
    <row r="41" spans="1:6">
      <c r="A41" s="309">
        <v>30</v>
      </c>
      <c r="B41" s="310">
        <f>IF('DATA SISWA'!D39="","",'DATA SISWA'!D39)</f>
        <v>24021033</v>
      </c>
      <c r="C41" s="310" t="str">
        <f>IF('DATA SISWA'!E39="","",'DATA SISWA'!E39)</f>
        <v>0109960102</v>
      </c>
      <c r="D41" s="311" t="str">
        <f>IF('DATA SISWA'!F39="","",'DATA SISWA'!F39)</f>
        <v>SETIAWAN RAMADHAN ALBANI</v>
      </c>
      <c r="E41" s="473"/>
      <c r="F41" s="474"/>
    </row>
    <row r="42" spans="1:6">
      <c r="A42" s="309">
        <v>31</v>
      </c>
      <c r="B42" s="310">
        <f>IF('DATA SISWA'!D40="","",'DATA SISWA'!D40)</f>
        <v>24021034</v>
      </c>
      <c r="C42" s="310" t="str">
        <f>IF('DATA SISWA'!E40="","",'DATA SISWA'!E40)</f>
        <v>0092324089</v>
      </c>
      <c r="D42" s="311" t="str">
        <f>IF('DATA SISWA'!F40="","",'DATA SISWA'!F40)</f>
        <v>SURYA AFFANDI</v>
      </c>
      <c r="E42" s="473">
        <v>31</v>
      </c>
      <c r="F42" s="474">
        <v>32</v>
      </c>
    </row>
    <row r="43" spans="1:6">
      <c r="A43" s="309">
        <v>32</v>
      </c>
      <c r="B43" s="310">
        <f>IF('DATA SISWA'!D41="","",'DATA SISWA'!D41)</f>
        <v>24021035</v>
      </c>
      <c r="C43" s="310" t="str">
        <f>IF('DATA SISWA'!E41="","",'DATA SISWA'!E41)</f>
        <v>0086536442</v>
      </c>
      <c r="D43" s="311" t="str">
        <f>IF('DATA SISWA'!F41="","",'DATA SISWA'!F41)</f>
        <v>WIKI HANDOKO</v>
      </c>
      <c r="E43" s="473"/>
      <c r="F43" s="474"/>
    </row>
    <row r="44" spans="1:6">
      <c r="A44" s="309">
        <v>33</v>
      </c>
      <c r="B44" s="310" t="str">
        <f>IF('DATA SISWA'!D42="","",'DATA SISWA'!D42)</f>
        <v/>
      </c>
      <c r="C44" s="310" t="str">
        <f>IF('DATA SISWA'!E42="","",'DATA SISWA'!E42)</f>
        <v/>
      </c>
      <c r="D44" s="311" t="str">
        <f>IF('DATA SISWA'!F42="","",'DATA SISWA'!F42)</f>
        <v/>
      </c>
      <c r="E44" s="473">
        <v>33</v>
      </c>
      <c r="F44" s="474">
        <v>34</v>
      </c>
    </row>
    <row r="45" spans="1:6">
      <c r="A45" s="309">
        <v>34</v>
      </c>
      <c r="B45" s="310" t="str">
        <f>IF('DATA SISWA'!D43="","",'DATA SISWA'!D43)</f>
        <v/>
      </c>
      <c r="C45" s="310" t="str">
        <f>IF('DATA SISWA'!E43="","",'DATA SISWA'!E43)</f>
        <v/>
      </c>
      <c r="D45" s="311" t="str">
        <f>IF('DATA SISWA'!F43="","",'DATA SISWA'!F43)</f>
        <v/>
      </c>
      <c r="E45" s="473"/>
      <c r="F45" s="474"/>
    </row>
    <row r="46" spans="1:6">
      <c r="A46" s="309">
        <v>35</v>
      </c>
      <c r="B46" s="310" t="str">
        <f>IF('DATA SISWA'!D44="","",'DATA SISWA'!D44)</f>
        <v/>
      </c>
      <c r="C46" s="310" t="str">
        <f>IF('DATA SISWA'!E44="","",'DATA SISWA'!E44)</f>
        <v/>
      </c>
      <c r="D46" s="311" t="str">
        <f>IF('DATA SISWA'!F44="","",'DATA SISWA'!F44)</f>
        <v/>
      </c>
      <c r="E46" s="473">
        <v>35</v>
      </c>
      <c r="F46" s="474">
        <v>36</v>
      </c>
    </row>
    <row r="47" spans="1:6">
      <c r="A47" s="309">
        <v>36</v>
      </c>
      <c r="B47" s="310" t="str">
        <f>IF([2]Siswa!C43="","",[2]Siswa!C43)</f>
        <v/>
      </c>
      <c r="C47" s="310" t="str">
        <f>IF([2]Siswa!D43="","",[2]Siswa!D43)</f>
        <v/>
      </c>
      <c r="D47" s="311" t="str">
        <f>IF([2]Siswa!E43="","",[2]Siswa!E43)</f>
        <v/>
      </c>
      <c r="E47" s="473"/>
      <c r="F47" s="474"/>
    </row>
    <row r="48" spans="1:6">
      <c r="A48" s="309">
        <v>37</v>
      </c>
      <c r="B48" s="310" t="str">
        <f>IF([2]Siswa!C44="","",[2]Siswa!C44)</f>
        <v/>
      </c>
      <c r="C48" s="310" t="str">
        <f>IF([2]Siswa!D44="","",[2]Siswa!D44)</f>
        <v/>
      </c>
      <c r="D48" s="311" t="str">
        <f>IF([2]Siswa!E44="","",[2]Siswa!E44)</f>
        <v/>
      </c>
      <c r="E48" s="473">
        <v>37</v>
      </c>
      <c r="F48" s="474">
        <v>38</v>
      </c>
    </row>
    <row r="49" spans="1:6">
      <c r="A49" s="309">
        <v>38</v>
      </c>
      <c r="B49" s="310" t="str">
        <f>IF([2]Siswa!C45="","",[2]Siswa!C45)</f>
        <v/>
      </c>
      <c r="C49" s="310" t="str">
        <f>IF([2]Siswa!D45="","",[2]Siswa!D45)</f>
        <v/>
      </c>
      <c r="D49" s="311" t="str">
        <f>IF([2]Siswa!E45="","",[2]Siswa!E45)</f>
        <v/>
      </c>
      <c r="E49" s="473"/>
      <c r="F49" s="474"/>
    </row>
    <row r="50" spans="1:6">
      <c r="A50" s="309">
        <v>39</v>
      </c>
      <c r="B50" s="310" t="str">
        <f>IF([2]Siswa!C46="","",[2]Siswa!C46)</f>
        <v/>
      </c>
      <c r="C50" s="310" t="str">
        <f>IF([2]Siswa!D46="","",[2]Siswa!D46)</f>
        <v/>
      </c>
      <c r="D50" s="311" t="str">
        <f>IF([2]Siswa!E46="","",[2]Siswa!E46)</f>
        <v/>
      </c>
      <c r="E50" s="473">
        <v>39</v>
      </c>
      <c r="F50" s="474">
        <v>40</v>
      </c>
    </row>
    <row r="51" spans="1:6">
      <c r="A51" s="309">
        <v>40</v>
      </c>
      <c r="B51" s="310" t="str">
        <f>IF([2]Siswa!C47="","",[2]Siswa!C47)</f>
        <v/>
      </c>
      <c r="C51" s="310" t="str">
        <f>IF([2]Siswa!D47="","",[2]Siswa!D47)</f>
        <v/>
      </c>
      <c r="D51" s="311" t="str">
        <f>IF([2]Siswa!E47="","",[2]Siswa!E47)</f>
        <v/>
      </c>
      <c r="E51" s="473"/>
      <c r="F51" s="474"/>
    </row>
    <row r="53" spans="1:6">
      <c r="D53" s="314" t="str">
        <f>'DATA SEKOLAH'!D23</f>
        <v>Gadingrejo, 13 Juni 2025</v>
      </c>
    </row>
    <row r="54" spans="1:6">
      <c r="D54" s="312" t="s">
        <v>369</v>
      </c>
    </row>
    <row r="55" spans="1:6">
      <c r="D55" s="312"/>
    </row>
    <row r="56" spans="1:6">
      <c r="D56" s="312"/>
    </row>
    <row r="57" spans="1:6">
      <c r="D57" s="312"/>
    </row>
    <row r="58" spans="1:6">
      <c r="D58" s="313" t="str">
        <f>'DATA SEKOLAH'!D17</f>
        <v>Romanti, S.Pd.</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1" t="str">
        <f>"TANDA TERIMA PENGUMPULAN BUKU RAPOR SISWA SEMESTER " &amp; UPPER('DATA SEKOLAH'!D21) &amp; " X TSM"</f>
        <v>TANDA TERIMA PENGUMPULAN BUKU RAPOR SISWA SEMESTER II (DUA) X TSM</v>
      </c>
      <c r="B7" s="471"/>
      <c r="C7" s="471"/>
      <c r="D7" s="471"/>
      <c r="E7" s="471"/>
      <c r="F7" s="471"/>
    </row>
    <row r="8" spans="1:6">
      <c r="A8" s="471" t="str">
        <f>"TAHUN PELAJARAN "&amp;'DATA SEKOLAH'!D22</f>
        <v>TAHUN PELAJARAN 2024 - 2025</v>
      </c>
      <c r="B8" s="471"/>
      <c r="C8" s="471"/>
      <c r="D8" s="471"/>
      <c r="E8" s="471"/>
      <c r="F8" s="471"/>
    </row>
    <row r="10" spans="1:6">
      <c r="A10" s="472" t="s">
        <v>28</v>
      </c>
      <c r="B10" s="472" t="s">
        <v>366</v>
      </c>
      <c r="C10" s="472" t="s">
        <v>30</v>
      </c>
      <c r="D10" s="472" t="s">
        <v>367</v>
      </c>
      <c r="E10" s="472" t="s">
        <v>368</v>
      </c>
      <c r="F10" s="472"/>
    </row>
    <row r="11" spans="1:6">
      <c r="A11" s="472"/>
      <c r="B11" s="472"/>
      <c r="C11" s="472"/>
      <c r="D11" s="472"/>
      <c r="E11" s="472"/>
      <c r="F11" s="472"/>
    </row>
    <row r="12" spans="1:6">
      <c r="A12" s="309">
        <v>1</v>
      </c>
      <c r="B12" s="310">
        <f>IF('DATA SISWA'!D10="","",'DATA SISWA'!D10)</f>
        <v>24021001</v>
      </c>
      <c r="C12" s="310" t="str">
        <f>IF('DATA SISWA'!E10="","",'DATA SISWA'!E10)</f>
        <v>0091753778</v>
      </c>
      <c r="D12" s="311" t="str">
        <f>IF('DATA SISWA'!F10="","",'DATA SISWA'!F10)</f>
        <v>Alfi Nur Fuad</v>
      </c>
      <c r="E12" s="473">
        <v>1</v>
      </c>
      <c r="F12" s="474">
        <v>2</v>
      </c>
    </row>
    <row r="13" spans="1:6">
      <c r="A13" s="309">
        <v>2</v>
      </c>
      <c r="B13" s="310">
        <f>IF('DATA SISWA'!D11="","",'DATA SISWA'!D11)</f>
        <v>24021002</v>
      </c>
      <c r="C13" s="310" t="str">
        <f>IF('DATA SISWA'!E11="","",'DATA SISWA'!E11)</f>
        <v>0082469600</v>
      </c>
      <c r="D13" s="311" t="str">
        <f>IF('DATA SISWA'!F11="","",'DATA SISWA'!F11)</f>
        <v>ARDIAN SAPUTRA</v>
      </c>
      <c r="E13" s="473"/>
      <c r="F13" s="474"/>
    </row>
    <row r="14" spans="1:6">
      <c r="A14" s="309">
        <v>3</v>
      </c>
      <c r="B14" s="310">
        <f>IF('DATA SISWA'!D12="","",'DATA SISWA'!D12)</f>
        <v>24021003</v>
      </c>
      <c r="C14" s="310" t="str">
        <f>IF('DATA SISWA'!E12="","",'DATA SISWA'!E12)</f>
        <v>0081924647</v>
      </c>
      <c r="D14" s="311" t="str">
        <f>IF('DATA SISWA'!F12="","",'DATA SISWA'!F12)</f>
        <v>ARGA CELSA SAPUTRA</v>
      </c>
      <c r="E14" s="473">
        <v>3</v>
      </c>
      <c r="F14" s="474">
        <v>4</v>
      </c>
    </row>
    <row r="15" spans="1:6">
      <c r="A15" s="309">
        <v>4</v>
      </c>
      <c r="B15" s="310">
        <f>IF('DATA SISWA'!D13="","",'DATA SISWA'!D13)</f>
        <v>24021004</v>
      </c>
      <c r="C15" s="310" t="str">
        <f>IF('DATA SISWA'!E13="","",'DATA SISWA'!E13)</f>
        <v>0103279135</v>
      </c>
      <c r="D15" s="311" t="str">
        <f>IF('DATA SISWA'!F13="","",'DATA SISWA'!F13)</f>
        <v>ARIF SUBHIANSYAH</v>
      </c>
      <c r="E15" s="473"/>
      <c r="F15" s="474"/>
    </row>
    <row r="16" spans="1:6">
      <c r="A16" s="309">
        <v>5</v>
      </c>
      <c r="B16" s="310">
        <f>IF('DATA SISWA'!D14="","",'DATA SISWA'!D14)</f>
        <v>24021006</v>
      </c>
      <c r="C16" s="310" t="str">
        <f>IF('DATA SISWA'!E14="","",'DATA SISWA'!E14)</f>
        <v>0083490897</v>
      </c>
      <c r="D16" s="311" t="str">
        <f>IF('DATA SISWA'!F14="","",'DATA SISWA'!F14)</f>
        <v>ASMAH WATI</v>
      </c>
      <c r="E16" s="473">
        <v>5</v>
      </c>
      <c r="F16" s="474">
        <v>6</v>
      </c>
    </row>
    <row r="17" spans="1:6">
      <c r="A17" s="309">
        <v>6</v>
      </c>
      <c r="B17" s="310">
        <f>IF('DATA SISWA'!D15="","",'DATA SISWA'!D15)</f>
        <v>24021007</v>
      </c>
      <c r="C17" s="310" t="str">
        <f>IF('DATA SISWA'!E15="","",'DATA SISWA'!E15)</f>
        <v>0108527357</v>
      </c>
      <c r="D17" s="311" t="str">
        <f>IF('DATA SISWA'!F15="","",'DATA SISWA'!F15)</f>
        <v>BENNY ALFARIZI</v>
      </c>
      <c r="E17" s="473"/>
      <c r="F17" s="474"/>
    </row>
    <row r="18" spans="1:6">
      <c r="A18" s="309">
        <v>7</v>
      </c>
      <c r="B18" s="310">
        <f>IF('DATA SISWA'!D16="","",'DATA SISWA'!D16)</f>
        <v>24021009</v>
      </c>
      <c r="C18" s="310" t="str">
        <f>IF('DATA SISWA'!E16="","",'DATA SISWA'!E16)</f>
        <v>0099794479</v>
      </c>
      <c r="D18" s="311" t="str">
        <f>IF('DATA SISWA'!F16="","",'DATA SISWA'!F16)</f>
        <v>DIMAS DONI PRATAMA</v>
      </c>
      <c r="E18" s="473">
        <v>7</v>
      </c>
      <c r="F18" s="474">
        <v>8</v>
      </c>
    </row>
    <row r="19" spans="1:6">
      <c r="A19" s="309">
        <v>8</v>
      </c>
      <c r="B19" s="310">
        <f>IF('DATA SISWA'!D17="","",'DATA SISWA'!D17)</f>
        <v>24021010</v>
      </c>
      <c r="C19" s="310" t="str">
        <f>IF('DATA SISWA'!E17="","",'DATA SISWA'!E17)</f>
        <v>0097451744</v>
      </c>
      <c r="D19" s="311" t="str">
        <f>IF('DATA SISWA'!F17="","",'DATA SISWA'!F17)</f>
        <v>FERDI ANDRIANSAH</v>
      </c>
      <c r="E19" s="473"/>
      <c r="F19" s="474"/>
    </row>
    <row r="20" spans="1:6">
      <c r="A20" s="309">
        <v>9</v>
      </c>
      <c r="B20" s="310">
        <f>IF('DATA SISWA'!D18="","",'DATA SISWA'!D18)</f>
        <v>24021040</v>
      </c>
      <c r="C20" s="310" t="str">
        <f>IF('DATA SISWA'!E18="","",'DATA SISWA'!E18)</f>
        <v>0091786332</v>
      </c>
      <c r="D20" s="311" t="str">
        <f>IF('DATA SISWA'!F18="","",'DATA SISWA'!F18)</f>
        <v>Galih Saputra</v>
      </c>
      <c r="E20" s="473">
        <v>9</v>
      </c>
      <c r="F20" s="474">
        <v>10</v>
      </c>
    </row>
    <row r="21" spans="1:6">
      <c r="A21" s="309">
        <v>10</v>
      </c>
      <c r="B21" s="310">
        <f>IF('DATA SISWA'!D19="","",'DATA SISWA'!D19)</f>
        <v>24021012</v>
      </c>
      <c r="C21" s="310" t="str">
        <f>IF('DATA SISWA'!E19="","",'DATA SISWA'!E19)</f>
        <v>0089891825</v>
      </c>
      <c r="D21" s="311" t="str">
        <f>IF('DATA SISWA'!F19="","",'DATA SISWA'!F19)</f>
        <v>HERIOS DWI PRAYOGA</v>
      </c>
      <c r="E21" s="473"/>
      <c r="F21" s="474"/>
    </row>
    <row r="22" spans="1:6">
      <c r="A22" s="309">
        <v>11</v>
      </c>
      <c r="B22" s="310">
        <f>IF('DATA SISWA'!D20="","",'DATA SISWA'!D20)</f>
        <v>24021013</v>
      </c>
      <c r="C22" s="310" t="str">
        <f>IF('DATA SISWA'!E20="","",'DATA SISWA'!E20)</f>
        <v>0082262261</v>
      </c>
      <c r="D22" s="311" t="str">
        <f>IF('DATA SISWA'!F20="","",'DATA SISWA'!F20)</f>
        <v>HIZQI IQBAL WIJAYA</v>
      </c>
      <c r="E22" s="473">
        <v>11</v>
      </c>
      <c r="F22" s="474">
        <v>12</v>
      </c>
    </row>
    <row r="23" spans="1:6">
      <c r="A23" s="309">
        <v>12</v>
      </c>
      <c r="B23" s="310">
        <f>IF('DATA SISWA'!D21="","",'DATA SISWA'!D21)</f>
        <v>24021014</v>
      </c>
      <c r="C23" s="310" t="str">
        <f>IF('DATA SISWA'!E21="","",'DATA SISWA'!E21)</f>
        <v>0087320986</v>
      </c>
      <c r="D23" s="311" t="str">
        <f>IF('DATA SISWA'!F21="","",'DATA SISWA'!F21)</f>
        <v>IQBAL IDFI DIOLINO</v>
      </c>
      <c r="E23" s="473"/>
      <c r="F23" s="474"/>
    </row>
    <row r="24" spans="1:6">
      <c r="A24" s="309">
        <v>13</v>
      </c>
      <c r="B24" s="310">
        <f>IF('DATA SISWA'!D22="","",'DATA SISWA'!D22)</f>
        <v>24021015</v>
      </c>
      <c r="C24" s="310" t="str">
        <f>IF('DATA SISWA'!E22="","",'DATA SISWA'!E22)</f>
        <v>0087709308</v>
      </c>
      <c r="D24" s="311" t="str">
        <f>IF('DATA SISWA'!F22="","",'DATA SISWA'!F22)</f>
        <v>Khoirul Anam</v>
      </c>
      <c r="E24" s="473">
        <v>13</v>
      </c>
      <c r="F24" s="474">
        <v>14</v>
      </c>
    </row>
    <row r="25" spans="1:6">
      <c r="A25" s="309">
        <v>14</v>
      </c>
      <c r="B25" s="310">
        <f>IF('DATA SISWA'!D23="","",'DATA SISWA'!D23)</f>
        <v>24021018</v>
      </c>
      <c r="C25" s="310" t="str">
        <f>IF('DATA SISWA'!E23="","",'DATA SISWA'!E23)</f>
        <v>0086954753</v>
      </c>
      <c r="D25" s="311" t="str">
        <f>IF('DATA SISWA'!F23="","",'DATA SISWA'!F23)</f>
        <v>M. HERBI MANSYAH ASSHEBIL</v>
      </c>
      <c r="E25" s="473"/>
      <c r="F25" s="474"/>
    </row>
    <row r="26" spans="1:6">
      <c r="A26" s="309">
        <v>15</v>
      </c>
      <c r="B26" s="310">
        <f>IF('DATA SISWA'!D24="","",'DATA SISWA'!D24)</f>
        <v>24021039</v>
      </c>
      <c r="C26" s="310" t="str">
        <f>IF('DATA SISWA'!E24="","",'DATA SISWA'!E24)</f>
        <v>0083362789</v>
      </c>
      <c r="D26" s="311" t="str">
        <f>IF('DATA SISWA'!F24="","",'DATA SISWA'!F24)</f>
        <v>MUHAMMAD ALGA FIKI</v>
      </c>
      <c r="E26" s="473">
        <v>15</v>
      </c>
      <c r="F26" s="474">
        <v>16</v>
      </c>
    </row>
    <row r="27" spans="1:6">
      <c r="A27" s="309">
        <v>16</v>
      </c>
      <c r="B27" s="310">
        <f>IF('DATA SISWA'!D25="","",'DATA SISWA'!D25)</f>
        <v>24021016</v>
      </c>
      <c r="C27" s="310" t="str">
        <f>IF('DATA SISWA'!E25="","",'DATA SISWA'!E25)</f>
        <v>0087059588</v>
      </c>
      <c r="D27" s="311" t="str">
        <f>IF('DATA SISWA'!F25="","",'DATA SISWA'!F25)</f>
        <v>MUHAMMAD FAREL FAUZAN</v>
      </c>
      <c r="E27" s="473"/>
      <c r="F27" s="474"/>
    </row>
    <row r="28" spans="1:6">
      <c r="A28" s="309">
        <v>17</v>
      </c>
      <c r="B28" s="310">
        <f>IF('DATA SISWA'!D26="","",'DATA SISWA'!D26)</f>
        <v>24021017</v>
      </c>
      <c r="C28" s="310" t="str">
        <f>IF('DATA SISWA'!E26="","",'DATA SISWA'!E26)</f>
        <v>3102432859</v>
      </c>
      <c r="D28" s="311" t="str">
        <f>IF('DATA SISWA'!F26="","",'DATA SISWA'!F26)</f>
        <v>MUHAMMAD FIKIH CAHYA</v>
      </c>
      <c r="E28" s="473">
        <v>17</v>
      </c>
      <c r="F28" s="474">
        <v>18</v>
      </c>
    </row>
    <row r="29" spans="1:6">
      <c r="A29" s="309">
        <v>18</v>
      </c>
      <c r="B29" s="310">
        <f>IF('DATA SISWA'!D27="","",'DATA SISWA'!D27)</f>
        <v>24021037</v>
      </c>
      <c r="C29" s="310" t="str">
        <f>IF('DATA SISWA'!E27="","",'DATA SISWA'!E27)</f>
        <v>0071343871</v>
      </c>
      <c r="D29" s="311" t="str">
        <f>IF('DATA SISWA'!F27="","",'DATA SISWA'!F27)</f>
        <v>MUHAMMAD HAJIANSYAH</v>
      </c>
      <c r="E29" s="473"/>
      <c r="F29" s="474"/>
    </row>
    <row r="30" spans="1:6">
      <c r="A30" s="309">
        <v>19</v>
      </c>
      <c r="B30" s="310">
        <f>IF('DATA SISWA'!D28="","",'DATA SISWA'!D28)</f>
        <v>24021022</v>
      </c>
      <c r="C30" s="310" t="str">
        <f>IF('DATA SISWA'!E28="","",'DATA SISWA'!E28)</f>
        <v>0098788706</v>
      </c>
      <c r="D30" s="311" t="str">
        <f>IF('DATA SISWA'!F28="","",'DATA SISWA'!F28)</f>
        <v>MUHAMMAD SAPUTRA</v>
      </c>
      <c r="E30" s="473">
        <v>19</v>
      </c>
      <c r="F30" s="474">
        <v>20</v>
      </c>
    </row>
    <row r="31" spans="1:6">
      <c r="A31" s="309">
        <v>20</v>
      </c>
      <c r="B31" s="310">
        <f>IF('DATA SISWA'!D29="","",'DATA SISWA'!D29)</f>
        <v>24021023</v>
      </c>
      <c r="C31" s="310" t="str">
        <f>IF('DATA SISWA'!E29="","",'DATA SISWA'!E29)</f>
        <v>0095887043</v>
      </c>
      <c r="D31" s="311" t="str">
        <f>IF('DATA SISWA'!F29="","",'DATA SISWA'!F29)</f>
        <v>RAGIL LLIMA</v>
      </c>
      <c r="E31" s="473"/>
      <c r="F31" s="474"/>
    </row>
    <row r="32" spans="1:6">
      <c r="A32" s="309">
        <v>21</v>
      </c>
      <c r="B32" s="310">
        <f>IF('DATA SISWA'!D30="","",'DATA SISWA'!D30)</f>
        <v>24021025</v>
      </c>
      <c r="C32" s="310" t="str">
        <f>IF('DATA SISWA'!E30="","",'DATA SISWA'!E30)</f>
        <v>3097965778</v>
      </c>
      <c r="D32" s="311" t="str">
        <f>IF('DATA SISWA'!F30="","",'DATA SISWA'!F30)</f>
        <v>REKSI RAMADHAN</v>
      </c>
      <c r="E32" s="473">
        <v>21</v>
      </c>
      <c r="F32" s="474">
        <v>22</v>
      </c>
    </row>
    <row r="33" spans="1:6">
      <c r="A33" s="309">
        <v>22</v>
      </c>
      <c r="B33" s="310">
        <f>IF('DATA SISWA'!D31="","",'DATA SISWA'!D31)</f>
        <v>24021026</v>
      </c>
      <c r="C33" s="310" t="str">
        <f>IF('DATA SISWA'!E31="","",'DATA SISWA'!E31)</f>
        <v>0099868780</v>
      </c>
      <c r="D33" s="311" t="str">
        <f>IF('DATA SISWA'!F31="","",'DATA SISWA'!F31)</f>
        <v>REZA KHOLISFATUL</v>
      </c>
      <c r="E33" s="473"/>
      <c r="F33" s="474"/>
    </row>
    <row r="34" spans="1:6">
      <c r="A34" s="309">
        <v>23</v>
      </c>
      <c r="B34" s="310">
        <f>IF('DATA SISWA'!D32="","",'DATA SISWA'!D32)</f>
        <v>24021027</v>
      </c>
      <c r="C34" s="310" t="str">
        <f>IF('DATA SISWA'!E32="","",'DATA SISWA'!E32)</f>
        <v>0096309941</v>
      </c>
      <c r="D34" s="311" t="str">
        <f>IF('DATA SISWA'!F32="","",'DATA SISWA'!F32)</f>
        <v>RIDHO TAUFIQ HIDAYAT</v>
      </c>
      <c r="E34" s="473">
        <v>23</v>
      </c>
      <c r="F34" s="474">
        <v>24</v>
      </c>
    </row>
    <row r="35" spans="1:6">
      <c r="A35" s="309">
        <v>24</v>
      </c>
      <c r="B35" s="310">
        <f>IF('DATA SISWA'!D33="","",'DATA SISWA'!D33)</f>
        <v>24021028</v>
      </c>
      <c r="C35" s="310" t="str">
        <f>IF('DATA SISWA'!E33="","",'DATA SISWA'!E33)</f>
        <v>0096869009</v>
      </c>
      <c r="D35" s="311" t="str">
        <f>IF('DATA SISWA'!F33="","",'DATA SISWA'!F33)</f>
        <v>Riffan Maulana</v>
      </c>
      <c r="E35" s="473"/>
      <c r="F35" s="474"/>
    </row>
    <row r="36" spans="1:6">
      <c r="A36" s="309">
        <v>25</v>
      </c>
      <c r="B36" s="310">
        <f>IF('DATA SISWA'!D34="","",'DATA SISWA'!D34)</f>
        <v>24021029</v>
      </c>
      <c r="C36" s="310" t="str">
        <f>IF('DATA SISWA'!E34="","",'DATA SISWA'!E34)</f>
        <v>0092850665</v>
      </c>
      <c r="D36" s="311" t="str">
        <f>IF('DATA SISWA'!F34="","",'DATA SISWA'!F34)</f>
        <v>RINDYANI TUNGGA DEWI</v>
      </c>
      <c r="E36" s="473">
        <v>25</v>
      </c>
      <c r="F36" s="474">
        <v>26</v>
      </c>
    </row>
    <row r="37" spans="1:6">
      <c r="A37" s="309">
        <v>26</v>
      </c>
      <c r="B37" s="310">
        <f>IF('DATA SISWA'!D35="","",'DATA SISWA'!D35)</f>
        <v>24021031</v>
      </c>
      <c r="C37" s="310" t="str">
        <f>IF('DATA SISWA'!E35="","",'DATA SISWA'!E35)</f>
        <v>3101993650</v>
      </c>
      <c r="D37" s="311" t="str">
        <f>IF('DATA SISWA'!F35="","",'DATA SISWA'!F35)</f>
        <v>RIZIK ABDILAH</v>
      </c>
      <c r="E37" s="473"/>
      <c r="F37" s="474"/>
    </row>
    <row r="38" spans="1:6">
      <c r="A38" s="309">
        <v>27</v>
      </c>
      <c r="B38" s="310">
        <f>IF('DATA SISWA'!D36="","",'DATA SISWA'!D36)</f>
        <v>24021038</v>
      </c>
      <c r="C38" s="310" t="str">
        <f>IF('DATA SISWA'!E36="","",'DATA SISWA'!E36)</f>
        <v>0089912585</v>
      </c>
      <c r="D38" s="311" t="str">
        <f>IF('DATA SISWA'!F36="","",'DATA SISWA'!F36)</f>
        <v>RIZKI PUTRA PRATAMA</v>
      </c>
      <c r="E38" s="473">
        <v>27</v>
      </c>
      <c r="F38" s="474">
        <v>28</v>
      </c>
    </row>
    <row r="39" spans="1:6">
      <c r="A39" s="309">
        <v>28</v>
      </c>
      <c r="B39" s="310">
        <f>IF('DATA SISWA'!D37="","",'DATA SISWA'!D37)</f>
        <v>23020025</v>
      </c>
      <c r="C39" s="310" t="str">
        <f>IF('DATA SISWA'!E37="","",'DATA SISWA'!E37)</f>
        <v>0089433584</v>
      </c>
      <c r="D39" s="311" t="str">
        <f>IF('DATA SISWA'!F37="","",'DATA SISWA'!F37)</f>
        <v>RIZKY RAMADHAN</v>
      </c>
      <c r="E39" s="473"/>
      <c r="F39" s="474"/>
    </row>
    <row r="40" spans="1:6">
      <c r="A40" s="309">
        <v>29</v>
      </c>
      <c r="B40" s="310">
        <f>IF('DATA SISWA'!D38="","",'DATA SISWA'!D38)</f>
        <v>24021032</v>
      </c>
      <c r="C40" s="310" t="str">
        <f>IF('DATA SISWA'!E38="","",'DATA SISWA'!E38)</f>
        <v>0071812379</v>
      </c>
      <c r="D40" s="311" t="str">
        <f>IF('DATA SISWA'!F38="","",'DATA SISWA'!F38)</f>
        <v>SEPTIAWAN PRATAMA</v>
      </c>
      <c r="E40" s="473">
        <v>29</v>
      </c>
      <c r="F40" s="474">
        <v>30</v>
      </c>
    </row>
    <row r="41" spans="1:6">
      <c r="A41" s="309">
        <v>30</v>
      </c>
      <c r="B41" s="310">
        <f>IF('DATA SISWA'!D39="","",'DATA SISWA'!D39)</f>
        <v>24021033</v>
      </c>
      <c r="C41" s="310" t="str">
        <f>IF('DATA SISWA'!E39="","",'DATA SISWA'!E39)</f>
        <v>0109960102</v>
      </c>
      <c r="D41" s="311" t="str">
        <f>IF('DATA SISWA'!F39="","",'DATA SISWA'!F39)</f>
        <v>SETIAWAN RAMADHAN ALBANI</v>
      </c>
      <c r="E41" s="473"/>
      <c r="F41" s="474"/>
    </row>
    <row r="42" spans="1:6">
      <c r="A42" s="309">
        <v>31</v>
      </c>
      <c r="B42" s="310">
        <f>IF('DATA SISWA'!D40="","",'DATA SISWA'!D40)</f>
        <v>24021034</v>
      </c>
      <c r="C42" s="310" t="str">
        <f>IF('DATA SISWA'!E40="","",'DATA SISWA'!E40)</f>
        <v>0092324089</v>
      </c>
      <c r="D42" s="311" t="str">
        <f>IF('DATA SISWA'!F40="","",'DATA SISWA'!F40)</f>
        <v>SURYA AFFANDI</v>
      </c>
      <c r="E42" s="473">
        <v>31</v>
      </c>
      <c r="F42" s="474">
        <v>32</v>
      </c>
    </row>
    <row r="43" spans="1:6">
      <c r="A43" s="309">
        <v>32</v>
      </c>
      <c r="B43" s="310">
        <f>IF('DATA SISWA'!D41="","",'DATA SISWA'!D41)</f>
        <v>24021035</v>
      </c>
      <c r="C43" s="310" t="str">
        <f>IF('DATA SISWA'!E41="","",'DATA SISWA'!E41)</f>
        <v>0086536442</v>
      </c>
      <c r="D43" s="311" t="str">
        <f>IF('DATA SISWA'!F41="","",'DATA SISWA'!F41)</f>
        <v>WIKI HANDOKO</v>
      </c>
      <c r="E43" s="473"/>
      <c r="F43" s="474"/>
    </row>
    <row r="44" spans="1:6">
      <c r="A44" s="309">
        <v>33</v>
      </c>
      <c r="B44" s="310" t="str">
        <f>IF('DATA SISWA'!D42="","",'DATA SISWA'!D42)</f>
        <v/>
      </c>
      <c r="C44" s="310" t="str">
        <f>IF('DATA SISWA'!E42="","",'DATA SISWA'!E42)</f>
        <v/>
      </c>
      <c r="D44" s="311" t="str">
        <f>IF('DATA SISWA'!F42="","",'DATA SISWA'!F42)</f>
        <v/>
      </c>
      <c r="E44" s="473">
        <v>33</v>
      </c>
      <c r="F44" s="474">
        <v>34</v>
      </c>
    </row>
    <row r="45" spans="1:6">
      <c r="A45" s="309">
        <v>34</v>
      </c>
      <c r="B45" s="310" t="str">
        <f>IF('DATA SISWA'!D43="","",'DATA SISWA'!D43)</f>
        <v/>
      </c>
      <c r="C45" s="310" t="str">
        <f>IF('DATA SISWA'!E43="","",'DATA SISWA'!E43)</f>
        <v/>
      </c>
      <c r="D45" s="311" t="str">
        <f>IF('DATA SISWA'!F43="","",'DATA SISWA'!F43)</f>
        <v/>
      </c>
      <c r="E45" s="473"/>
      <c r="F45" s="474"/>
    </row>
    <row r="46" spans="1:6">
      <c r="A46" s="309">
        <v>35</v>
      </c>
      <c r="B46" s="310" t="str">
        <f>IF('DATA SISWA'!D44="","",'DATA SISWA'!D44)</f>
        <v/>
      </c>
      <c r="C46" s="310" t="str">
        <f>IF('DATA SISWA'!E44="","",'DATA SISWA'!E44)</f>
        <v/>
      </c>
      <c r="D46" s="311" t="str">
        <f>IF('DATA SISWA'!F44="","",'DATA SISWA'!F44)</f>
        <v/>
      </c>
      <c r="E46" s="473">
        <v>35</v>
      </c>
      <c r="F46" s="474">
        <v>36</v>
      </c>
    </row>
    <row r="47" spans="1:6">
      <c r="A47" s="309">
        <v>36</v>
      </c>
      <c r="B47" s="310" t="str">
        <f>IF([2]Siswa!C43="","",[2]Siswa!C43)</f>
        <v/>
      </c>
      <c r="C47" s="310" t="str">
        <f>IF('DATA SISWA'!E45="","",'DATA SISWA'!E45)</f>
        <v/>
      </c>
      <c r="D47" s="311" t="str">
        <f>IF('DATA SISWA'!F45="","",'DATA SISWA'!F45)</f>
        <v/>
      </c>
      <c r="E47" s="473"/>
      <c r="F47" s="474"/>
    </row>
    <row r="48" spans="1:6">
      <c r="A48" s="309">
        <v>37</v>
      </c>
      <c r="B48" s="310" t="str">
        <f>IF([2]Siswa!C44="","",[2]Siswa!C44)</f>
        <v/>
      </c>
      <c r="C48" s="310" t="str">
        <f>IF('DATA SISWA'!E46="","",'DATA SISWA'!E46)</f>
        <v/>
      </c>
      <c r="D48" s="311" t="str">
        <f>IF('DATA SISWA'!F46="","",'DATA SISWA'!F46)</f>
        <v/>
      </c>
      <c r="E48" s="473">
        <v>37</v>
      </c>
      <c r="F48" s="474">
        <v>38</v>
      </c>
    </row>
    <row r="49" spans="1:6">
      <c r="A49" s="309">
        <v>38</v>
      </c>
      <c r="B49" s="310" t="str">
        <f>IF([2]Siswa!C45="","",[2]Siswa!C45)</f>
        <v/>
      </c>
      <c r="C49" s="310" t="str">
        <f>IF('DATA SISWA'!E47="","",'DATA SISWA'!E47)</f>
        <v/>
      </c>
      <c r="D49" s="311" t="str">
        <f>IF('DATA SISWA'!F47="","",'DATA SISWA'!F47)</f>
        <v/>
      </c>
      <c r="E49" s="473"/>
      <c r="F49" s="474"/>
    </row>
    <row r="50" spans="1:6">
      <c r="A50" s="309">
        <v>39</v>
      </c>
      <c r="B50" s="310" t="str">
        <f>IF([2]Siswa!C46="","",[2]Siswa!C46)</f>
        <v/>
      </c>
      <c r="C50" s="310" t="str">
        <f>IF('DATA SISWA'!E48="","",'DATA SISWA'!E48)</f>
        <v/>
      </c>
      <c r="D50" s="311" t="str">
        <f>IF('DATA SISWA'!F48="","",'DATA SISWA'!F48)</f>
        <v/>
      </c>
      <c r="E50" s="473">
        <v>39</v>
      </c>
      <c r="F50" s="474">
        <v>40</v>
      </c>
    </row>
    <row r="51" spans="1:6">
      <c r="A51" s="309">
        <v>40</v>
      </c>
      <c r="B51" s="310" t="str">
        <f>IF([2]Siswa!C47="","",[2]Siswa!C47)</f>
        <v/>
      </c>
      <c r="C51" s="310" t="str">
        <f>IF('DATA SISWA'!E49="","",'DATA SISWA'!E49)</f>
        <v/>
      </c>
      <c r="D51" s="311" t="str">
        <f>IF('DATA SISWA'!F49="","",'DATA SISWA'!F49)</f>
        <v/>
      </c>
      <c r="E51" s="473"/>
      <c r="F51" s="474"/>
    </row>
    <row r="53" spans="1:6">
      <c r="D53" s="314" t="str">
        <f>'DATA SEKOLAH'!D23</f>
        <v>Gadingrejo, 13 Juni 2025</v>
      </c>
    </row>
    <row r="54" spans="1:6">
      <c r="D54" s="312" t="s">
        <v>369</v>
      </c>
    </row>
    <row r="55" spans="1:6">
      <c r="D55" s="312"/>
    </row>
    <row r="56" spans="1:6">
      <c r="D56" s="312"/>
    </row>
    <row r="57" spans="1:6">
      <c r="D57" s="312"/>
    </row>
    <row r="58" spans="1:6">
      <c r="D58" s="313" t="str">
        <f>'DATA SEKOLAH'!D17</f>
        <v>Romanti, S.Pd.</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bendahara</cp:lastModifiedBy>
  <cp:lastPrinted>2024-11-04T01:41:13Z</cp:lastPrinted>
  <dcterms:created xsi:type="dcterms:W3CDTF">2022-09-15T00:41:25Z</dcterms:created>
  <dcterms:modified xsi:type="dcterms:W3CDTF">2025-05-21T01:29:51Z</dcterms:modified>
</cp:coreProperties>
</file>